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masklee\Documents\"/>
    </mc:Choice>
  </mc:AlternateContent>
  <xr:revisionPtr revIDLastSave="0" documentId="8_{18D4535D-4891-4D3E-9D0C-F929D2B78464}" xr6:coauthVersionLast="47" xr6:coauthVersionMax="47" xr10:uidLastSave="{00000000-0000-0000-0000-000000000000}"/>
  <bookViews>
    <workbookView xWindow="4545" yWindow="2115" windowWidth="21600" windowHeight="11400"/>
  </bookViews>
  <sheets>
    <sheet name="listing" sheetId="1" r:id="rId1"/>
  </sheets>
  <calcPr calcId="0"/>
</workbook>
</file>

<file path=xl/calcChain.xml><?xml version="1.0" encoding="utf-8"?>
<calcChain xmlns="http://schemas.openxmlformats.org/spreadsheetml/2006/main">
  <c r="A2" i="1" l="1"/>
  <c r="B2" i="1"/>
  <c r="C2" i="1"/>
  <c r="H2" i="1"/>
  <c r="L2" i="1"/>
  <c r="M2" i="1"/>
  <c r="S2" i="1"/>
  <c r="U2" i="1"/>
  <c r="W2" i="1"/>
  <c r="X2" i="1"/>
  <c r="A3" i="1"/>
  <c r="B3" i="1"/>
  <c r="C3" i="1"/>
  <c r="H3" i="1"/>
  <c r="L3" i="1"/>
  <c r="M3" i="1"/>
  <c r="S3" i="1"/>
  <c r="U3" i="1"/>
  <c r="W3" i="1"/>
  <c r="X3" i="1"/>
  <c r="A4" i="1"/>
  <c r="B4" i="1"/>
  <c r="C4" i="1"/>
  <c r="H4" i="1"/>
  <c r="L4" i="1"/>
  <c r="M4" i="1"/>
  <c r="S4" i="1"/>
  <c r="U4" i="1"/>
  <c r="W4" i="1"/>
  <c r="X4" i="1"/>
  <c r="A5" i="1"/>
  <c r="B5" i="1"/>
  <c r="C5" i="1"/>
  <c r="H5" i="1"/>
  <c r="L5" i="1"/>
  <c r="M5" i="1"/>
  <c r="S5" i="1"/>
  <c r="U5" i="1"/>
  <c r="W5" i="1"/>
  <c r="X5" i="1"/>
  <c r="A6" i="1"/>
  <c r="B6" i="1"/>
  <c r="C6" i="1"/>
  <c r="H6" i="1"/>
  <c r="L6" i="1"/>
  <c r="M6" i="1"/>
  <c r="S6" i="1"/>
  <c r="U6" i="1"/>
  <c r="W6" i="1"/>
  <c r="X6" i="1"/>
  <c r="A7" i="1"/>
  <c r="B7" i="1"/>
  <c r="C7" i="1"/>
  <c r="H7" i="1"/>
  <c r="L7" i="1"/>
  <c r="M7" i="1"/>
  <c r="S7" i="1"/>
  <c r="U7" i="1"/>
  <c r="W7" i="1"/>
  <c r="X7" i="1"/>
  <c r="A8" i="1"/>
  <c r="B8" i="1"/>
  <c r="C8" i="1"/>
  <c r="H8" i="1"/>
  <c r="L8" i="1"/>
  <c r="M8" i="1"/>
  <c r="S8" i="1"/>
  <c r="U8" i="1"/>
  <c r="W8" i="1"/>
  <c r="X8" i="1"/>
  <c r="A9" i="1"/>
  <c r="B9" i="1"/>
  <c r="C9" i="1"/>
  <c r="H9" i="1"/>
  <c r="L9" i="1"/>
  <c r="M9" i="1"/>
  <c r="S9" i="1"/>
  <c r="U9" i="1"/>
  <c r="W9" i="1"/>
  <c r="X9" i="1"/>
  <c r="A10" i="1"/>
  <c r="B10" i="1"/>
  <c r="C10" i="1"/>
  <c r="H10" i="1"/>
  <c r="L10" i="1"/>
  <c r="M10" i="1"/>
  <c r="S10" i="1"/>
  <c r="U10" i="1"/>
  <c r="W10" i="1"/>
  <c r="X10" i="1"/>
  <c r="A11" i="1"/>
  <c r="B11" i="1"/>
  <c r="C11" i="1"/>
  <c r="H11" i="1"/>
  <c r="L11" i="1"/>
  <c r="M11" i="1"/>
  <c r="S11" i="1"/>
  <c r="U11" i="1"/>
  <c r="W11" i="1"/>
  <c r="X11" i="1"/>
  <c r="A12" i="1"/>
  <c r="B12" i="1"/>
  <c r="C12" i="1"/>
  <c r="H12" i="1"/>
  <c r="L12" i="1"/>
  <c r="M12" i="1"/>
  <c r="S12" i="1"/>
  <c r="U12" i="1"/>
  <c r="W12" i="1"/>
  <c r="X12" i="1"/>
  <c r="A13" i="1"/>
  <c r="B13" i="1"/>
  <c r="C13" i="1"/>
  <c r="H13" i="1"/>
  <c r="L13" i="1"/>
  <c r="M13" i="1"/>
  <c r="S13" i="1"/>
  <c r="U13" i="1"/>
  <c r="W13" i="1"/>
  <c r="X13" i="1"/>
  <c r="A14" i="1"/>
  <c r="B14" i="1"/>
  <c r="C14" i="1"/>
  <c r="H14" i="1"/>
  <c r="L14" i="1"/>
  <c r="M14" i="1"/>
  <c r="S14" i="1"/>
  <c r="U14" i="1"/>
  <c r="W14" i="1"/>
  <c r="X14" i="1"/>
  <c r="A15" i="1"/>
  <c r="B15" i="1"/>
  <c r="C15" i="1"/>
  <c r="H15" i="1"/>
  <c r="L15" i="1"/>
  <c r="M15" i="1"/>
  <c r="S15" i="1"/>
  <c r="U15" i="1"/>
  <c r="W15" i="1"/>
  <c r="X15" i="1"/>
  <c r="A16" i="1"/>
  <c r="B16" i="1"/>
  <c r="C16" i="1"/>
  <c r="H16" i="1"/>
  <c r="L16" i="1"/>
  <c r="M16" i="1"/>
  <c r="S16" i="1"/>
  <c r="U16" i="1"/>
  <c r="W16" i="1"/>
  <c r="X16" i="1"/>
  <c r="A17" i="1"/>
  <c r="B17" i="1"/>
  <c r="C17" i="1"/>
  <c r="H17" i="1"/>
  <c r="L17" i="1"/>
  <c r="M17" i="1"/>
  <c r="S17" i="1"/>
  <c r="U17" i="1"/>
  <c r="W17" i="1"/>
  <c r="X17" i="1"/>
  <c r="A18" i="1"/>
  <c r="B18" i="1"/>
  <c r="C18" i="1"/>
  <c r="H18" i="1"/>
  <c r="L18" i="1"/>
  <c r="M18" i="1"/>
  <c r="S18" i="1"/>
  <c r="U18" i="1"/>
  <c r="W18" i="1"/>
  <c r="X18" i="1"/>
  <c r="A19" i="1"/>
  <c r="B19" i="1"/>
  <c r="C19" i="1"/>
  <c r="H19" i="1"/>
  <c r="L19" i="1"/>
  <c r="M19" i="1"/>
  <c r="S19" i="1"/>
  <c r="U19" i="1"/>
  <c r="W19" i="1"/>
  <c r="X19" i="1"/>
  <c r="A20" i="1"/>
  <c r="B20" i="1"/>
  <c r="C20" i="1"/>
  <c r="H20" i="1"/>
  <c r="L20" i="1"/>
  <c r="M20" i="1"/>
  <c r="S20" i="1"/>
  <c r="U20" i="1"/>
  <c r="W20" i="1"/>
  <c r="X20" i="1"/>
  <c r="A21" i="1"/>
  <c r="B21" i="1"/>
  <c r="C21" i="1"/>
  <c r="H21" i="1"/>
  <c r="L21" i="1"/>
  <c r="M21" i="1"/>
  <c r="S21" i="1"/>
  <c r="U21" i="1"/>
  <c r="W21" i="1"/>
  <c r="X21" i="1"/>
  <c r="A22" i="1"/>
  <c r="B22" i="1"/>
  <c r="C22" i="1"/>
  <c r="H22" i="1"/>
  <c r="L22" i="1"/>
  <c r="M22" i="1"/>
  <c r="S22" i="1"/>
  <c r="U22" i="1"/>
  <c r="W22" i="1"/>
  <c r="X22" i="1"/>
  <c r="A23" i="1"/>
  <c r="B23" i="1"/>
  <c r="C23" i="1"/>
  <c r="H23" i="1"/>
  <c r="L23" i="1"/>
  <c r="M23" i="1"/>
  <c r="S23" i="1"/>
  <c r="U23" i="1"/>
  <c r="W23" i="1"/>
  <c r="X23" i="1"/>
  <c r="A24" i="1"/>
  <c r="B24" i="1"/>
  <c r="C24" i="1"/>
  <c r="H24" i="1"/>
  <c r="L24" i="1"/>
  <c r="M24" i="1"/>
  <c r="S24" i="1"/>
  <c r="U24" i="1"/>
  <c r="W24" i="1"/>
  <c r="X24" i="1"/>
  <c r="A25" i="1"/>
  <c r="B25" i="1"/>
  <c r="C25" i="1"/>
  <c r="H25" i="1"/>
  <c r="L25" i="1"/>
  <c r="M25" i="1"/>
  <c r="S25" i="1"/>
  <c r="U25" i="1"/>
  <c r="W25" i="1"/>
  <c r="X25" i="1"/>
  <c r="A26" i="1"/>
  <c r="B26" i="1"/>
  <c r="C26" i="1"/>
  <c r="H26" i="1"/>
  <c r="L26" i="1"/>
  <c r="M26" i="1"/>
  <c r="S26" i="1"/>
  <c r="U26" i="1"/>
  <c r="W26" i="1"/>
  <c r="X26" i="1"/>
  <c r="A27" i="1"/>
  <c r="B27" i="1"/>
  <c r="C27" i="1"/>
  <c r="H27" i="1"/>
  <c r="L27" i="1"/>
  <c r="M27" i="1"/>
  <c r="S27" i="1"/>
  <c r="U27" i="1"/>
  <c r="W27" i="1"/>
  <c r="X27" i="1"/>
  <c r="A28" i="1"/>
  <c r="B28" i="1"/>
  <c r="C28" i="1"/>
  <c r="H28" i="1"/>
  <c r="L28" i="1"/>
  <c r="M28" i="1"/>
  <c r="S28" i="1"/>
  <c r="U28" i="1"/>
  <c r="W28" i="1"/>
  <c r="X28" i="1"/>
  <c r="A29" i="1"/>
  <c r="B29" i="1"/>
  <c r="C29" i="1"/>
  <c r="H29" i="1"/>
  <c r="L29" i="1"/>
  <c r="M29" i="1"/>
  <c r="S29" i="1"/>
  <c r="U29" i="1"/>
  <c r="W29" i="1"/>
  <c r="X29" i="1"/>
  <c r="A30" i="1"/>
  <c r="B30" i="1"/>
  <c r="C30" i="1"/>
  <c r="H30" i="1"/>
  <c r="L30" i="1"/>
  <c r="M30" i="1"/>
  <c r="S30" i="1"/>
  <c r="U30" i="1"/>
  <c r="W30" i="1"/>
  <c r="X30" i="1"/>
  <c r="A31" i="1"/>
  <c r="B31" i="1"/>
  <c r="C31" i="1"/>
  <c r="H31" i="1"/>
  <c r="L31" i="1"/>
  <c r="M31" i="1"/>
  <c r="S31" i="1"/>
  <c r="U31" i="1"/>
  <c r="W31" i="1"/>
  <c r="X31" i="1"/>
  <c r="A32" i="1"/>
  <c r="B32" i="1"/>
  <c r="C32" i="1"/>
  <c r="H32" i="1"/>
  <c r="L32" i="1"/>
  <c r="M32" i="1"/>
  <c r="S32" i="1"/>
  <c r="U32" i="1"/>
  <c r="W32" i="1"/>
  <c r="X32" i="1"/>
  <c r="A33" i="1"/>
  <c r="B33" i="1"/>
  <c r="C33" i="1"/>
  <c r="H33" i="1"/>
  <c r="L33" i="1"/>
  <c r="M33" i="1"/>
  <c r="S33" i="1"/>
  <c r="U33" i="1"/>
  <c r="W33" i="1"/>
  <c r="X33" i="1"/>
  <c r="A34" i="1"/>
  <c r="B34" i="1"/>
  <c r="C34" i="1"/>
  <c r="H34" i="1"/>
  <c r="L34" i="1"/>
  <c r="M34" i="1"/>
  <c r="S34" i="1"/>
  <c r="U34" i="1"/>
  <c r="W34" i="1"/>
  <c r="X34" i="1"/>
  <c r="A35" i="1"/>
  <c r="B35" i="1"/>
  <c r="C35" i="1"/>
  <c r="H35" i="1"/>
  <c r="L35" i="1"/>
  <c r="M35" i="1"/>
  <c r="S35" i="1"/>
  <c r="U35" i="1"/>
  <c r="W35" i="1"/>
  <c r="X35" i="1"/>
  <c r="A36" i="1"/>
  <c r="B36" i="1"/>
  <c r="C36" i="1"/>
  <c r="H36" i="1"/>
  <c r="L36" i="1"/>
  <c r="M36" i="1"/>
  <c r="S36" i="1"/>
  <c r="U36" i="1"/>
  <c r="W36" i="1"/>
  <c r="X36" i="1"/>
  <c r="A37" i="1"/>
  <c r="B37" i="1"/>
  <c r="C37" i="1"/>
  <c r="H37" i="1"/>
  <c r="L37" i="1"/>
  <c r="M37" i="1"/>
  <c r="S37" i="1"/>
  <c r="U37" i="1"/>
  <c r="W37" i="1"/>
  <c r="X37" i="1"/>
  <c r="A38" i="1"/>
  <c r="B38" i="1"/>
  <c r="C38" i="1"/>
  <c r="H38" i="1"/>
  <c r="L38" i="1"/>
  <c r="M38" i="1"/>
  <c r="S38" i="1"/>
  <c r="U38" i="1"/>
  <c r="W38" i="1"/>
  <c r="X38" i="1"/>
  <c r="A39" i="1"/>
  <c r="B39" i="1"/>
  <c r="C39" i="1"/>
  <c r="H39" i="1"/>
  <c r="L39" i="1"/>
  <c r="M39" i="1"/>
  <c r="S39" i="1"/>
  <c r="U39" i="1"/>
  <c r="W39" i="1"/>
  <c r="X39" i="1"/>
  <c r="A40" i="1"/>
  <c r="B40" i="1"/>
  <c r="C40" i="1"/>
  <c r="H40" i="1"/>
  <c r="L40" i="1"/>
  <c r="M40" i="1"/>
  <c r="S40" i="1"/>
  <c r="U40" i="1"/>
  <c r="W40" i="1"/>
  <c r="X40" i="1"/>
  <c r="A41" i="1"/>
  <c r="B41" i="1"/>
  <c r="C41" i="1"/>
  <c r="H41" i="1"/>
  <c r="L41" i="1"/>
  <c r="M41" i="1"/>
  <c r="S41" i="1"/>
  <c r="U41" i="1"/>
  <c r="W41" i="1"/>
  <c r="X41" i="1"/>
  <c r="A42" i="1"/>
  <c r="B42" i="1"/>
  <c r="C42" i="1"/>
  <c r="H42" i="1"/>
  <c r="L42" i="1"/>
  <c r="M42" i="1"/>
  <c r="S42" i="1"/>
  <c r="U42" i="1"/>
  <c r="W42" i="1"/>
  <c r="X42" i="1"/>
  <c r="A43" i="1"/>
  <c r="B43" i="1"/>
  <c r="C43" i="1"/>
  <c r="H43" i="1"/>
  <c r="L43" i="1"/>
  <c r="M43" i="1"/>
  <c r="S43" i="1"/>
  <c r="U43" i="1"/>
  <c r="W43" i="1"/>
  <c r="X43" i="1"/>
  <c r="A44" i="1"/>
  <c r="B44" i="1"/>
  <c r="C44" i="1"/>
  <c r="H44" i="1"/>
  <c r="L44" i="1"/>
  <c r="M44" i="1"/>
  <c r="S44" i="1"/>
  <c r="U44" i="1"/>
  <c r="W44" i="1"/>
  <c r="X44" i="1"/>
  <c r="A45" i="1"/>
  <c r="B45" i="1"/>
  <c r="C45" i="1"/>
  <c r="H45" i="1"/>
  <c r="L45" i="1"/>
  <c r="M45" i="1"/>
  <c r="S45" i="1"/>
  <c r="U45" i="1"/>
  <c r="W45" i="1"/>
  <c r="X45" i="1"/>
  <c r="A46" i="1"/>
  <c r="B46" i="1"/>
  <c r="C46" i="1"/>
  <c r="H46" i="1"/>
  <c r="L46" i="1"/>
  <c r="M46" i="1"/>
  <c r="S46" i="1"/>
  <c r="U46" i="1"/>
  <c r="W46" i="1"/>
  <c r="X46" i="1"/>
  <c r="A47" i="1"/>
  <c r="B47" i="1"/>
  <c r="C47" i="1"/>
  <c r="H47" i="1"/>
  <c r="L47" i="1"/>
  <c r="M47" i="1"/>
  <c r="S47" i="1"/>
  <c r="U47" i="1"/>
  <c r="W47" i="1"/>
  <c r="X47" i="1"/>
  <c r="A48" i="1"/>
  <c r="B48" i="1"/>
  <c r="C48" i="1"/>
  <c r="H48" i="1"/>
  <c r="L48" i="1"/>
  <c r="M48" i="1"/>
  <c r="S48" i="1"/>
  <c r="U48" i="1"/>
  <c r="W48" i="1"/>
  <c r="X48" i="1"/>
  <c r="A49" i="1"/>
  <c r="B49" i="1"/>
  <c r="C49" i="1"/>
  <c r="H49" i="1"/>
  <c r="L49" i="1"/>
  <c r="M49" i="1"/>
  <c r="S49" i="1"/>
  <c r="U49" i="1"/>
  <c r="W49" i="1"/>
  <c r="X49" i="1"/>
  <c r="A50" i="1"/>
  <c r="B50" i="1"/>
  <c r="C50" i="1"/>
  <c r="H50" i="1"/>
  <c r="L50" i="1"/>
  <c r="M50" i="1"/>
  <c r="S50" i="1"/>
  <c r="U50" i="1"/>
  <c r="W50" i="1"/>
  <c r="X50" i="1"/>
  <c r="A51" i="1"/>
  <c r="B51" i="1"/>
  <c r="C51" i="1"/>
  <c r="H51" i="1"/>
  <c r="L51" i="1"/>
  <c r="M51" i="1"/>
  <c r="S51" i="1"/>
  <c r="U51" i="1"/>
  <c r="W51" i="1"/>
  <c r="X51" i="1"/>
  <c r="A52" i="1"/>
  <c r="B52" i="1"/>
  <c r="C52" i="1"/>
  <c r="H52" i="1"/>
  <c r="L52" i="1"/>
  <c r="M52" i="1"/>
  <c r="S52" i="1"/>
  <c r="U52" i="1"/>
  <c r="W52" i="1"/>
  <c r="X52" i="1"/>
  <c r="A53" i="1"/>
  <c r="B53" i="1"/>
  <c r="C53" i="1"/>
  <c r="H53" i="1"/>
  <c r="L53" i="1"/>
  <c r="M53" i="1"/>
  <c r="S53" i="1"/>
  <c r="U53" i="1"/>
  <c r="W53" i="1"/>
  <c r="X53" i="1"/>
  <c r="A54" i="1"/>
  <c r="B54" i="1"/>
  <c r="C54" i="1"/>
  <c r="H54" i="1"/>
  <c r="L54" i="1"/>
  <c r="M54" i="1"/>
  <c r="S54" i="1"/>
  <c r="U54" i="1"/>
  <c r="W54" i="1"/>
  <c r="X54" i="1"/>
  <c r="A55" i="1"/>
  <c r="B55" i="1"/>
  <c r="C55" i="1"/>
  <c r="H55" i="1"/>
  <c r="L55" i="1"/>
  <c r="M55" i="1"/>
  <c r="S55" i="1"/>
  <c r="U55" i="1"/>
  <c r="W55" i="1"/>
  <c r="X55" i="1"/>
  <c r="A56" i="1"/>
  <c r="B56" i="1"/>
  <c r="C56" i="1"/>
  <c r="H56" i="1"/>
  <c r="L56" i="1"/>
  <c r="M56" i="1"/>
  <c r="S56" i="1"/>
  <c r="U56" i="1"/>
  <c r="W56" i="1"/>
  <c r="X56" i="1"/>
  <c r="A57" i="1"/>
  <c r="B57" i="1"/>
  <c r="C57" i="1"/>
  <c r="H57" i="1"/>
  <c r="L57" i="1"/>
  <c r="M57" i="1"/>
  <c r="S57" i="1"/>
  <c r="U57" i="1"/>
  <c r="W57" i="1"/>
  <c r="X57" i="1"/>
  <c r="A58" i="1"/>
  <c r="B58" i="1"/>
  <c r="C58" i="1"/>
  <c r="H58" i="1"/>
  <c r="L58" i="1"/>
  <c r="M58" i="1"/>
  <c r="S58" i="1"/>
  <c r="U58" i="1"/>
  <c r="W58" i="1"/>
  <c r="X58" i="1"/>
  <c r="A59" i="1"/>
  <c r="B59" i="1"/>
  <c r="C59" i="1"/>
  <c r="H59" i="1"/>
  <c r="L59" i="1"/>
  <c r="M59" i="1"/>
  <c r="S59" i="1"/>
  <c r="U59" i="1"/>
  <c r="W59" i="1"/>
  <c r="X59" i="1"/>
  <c r="A60" i="1"/>
  <c r="B60" i="1"/>
  <c r="C60" i="1"/>
  <c r="H60" i="1"/>
  <c r="L60" i="1"/>
  <c r="M60" i="1"/>
  <c r="S60" i="1"/>
  <c r="U60" i="1"/>
  <c r="W60" i="1"/>
  <c r="X60" i="1"/>
  <c r="A61" i="1"/>
  <c r="B61" i="1"/>
  <c r="C61" i="1"/>
  <c r="H61" i="1"/>
  <c r="L61" i="1"/>
  <c r="M61" i="1"/>
  <c r="S61" i="1"/>
  <c r="U61" i="1"/>
  <c r="W61" i="1"/>
  <c r="X61" i="1"/>
  <c r="A62" i="1"/>
  <c r="B62" i="1"/>
  <c r="C62" i="1"/>
  <c r="H62" i="1"/>
  <c r="L62" i="1"/>
  <c r="M62" i="1"/>
  <c r="S62" i="1"/>
  <c r="U62" i="1"/>
  <c r="W62" i="1"/>
  <c r="X62" i="1"/>
  <c r="A63" i="1"/>
  <c r="B63" i="1"/>
  <c r="C63" i="1"/>
  <c r="H63" i="1"/>
  <c r="L63" i="1"/>
  <c r="M63" i="1"/>
  <c r="S63" i="1"/>
  <c r="U63" i="1"/>
  <c r="W63" i="1"/>
  <c r="X63" i="1"/>
  <c r="A64" i="1"/>
  <c r="B64" i="1"/>
  <c r="C64" i="1"/>
  <c r="H64" i="1"/>
  <c r="L64" i="1"/>
  <c r="M64" i="1"/>
  <c r="S64" i="1"/>
  <c r="U64" i="1"/>
  <c r="W64" i="1"/>
  <c r="X64" i="1"/>
  <c r="A65" i="1"/>
  <c r="B65" i="1"/>
  <c r="C65" i="1"/>
  <c r="H65" i="1"/>
  <c r="L65" i="1"/>
  <c r="M65" i="1"/>
  <c r="S65" i="1"/>
  <c r="U65" i="1"/>
  <c r="W65" i="1"/>
  <c r="X65" i="1"/>
  <c r="A66" i="1"/>
  <c r="B66" i="1"/>
  <c r="C66" i="1"/>
  <c r="H66" i="1"/>
  <c r="L66" i="1"/>
  <c r="M66" i="1"/>
  <c r="S66" i="1"/>
  <c r="U66" i="1"/>
  <c r="W66" i="1"/>
  <c r="X66" i="1"/>
  <c r="A67" i="1"/>
  <c r="B67" i="1"/>
  <c r="C67" i="1"/>
  <c r="H67" i="1"/>
  <c r="L67" i="1"/>
  <c r="M67" i="1"/>
  <c r="S67" i="1"/>
  <c r="U67" i="1"/>
  <c r="W67" i="1"/>
  <c r="X67" i="1"/>
  <c r="A68" i="1"/>
  <c r="B68" i="1"/>
  <c r="C68" i="1"/>
  <c r="H68" i="1"/>
  <c r="L68" i="1"/>
  <c r="M68" i="1"/>
  <c r="S68" i="1"/>
  <c r="U68" i="1"/>
  <c r="W68" i="1"/>
  <c r="X68" i="1"/>
  <c r="A69" i="1"/>
  <c r="B69" i="1"/>
  <c r="C69" i="1"/>
  <c r="H69" i="1"/>
  <c r="L69" i="1"/>
  <c r="M69" i="1"/>
  <c r="S69" i="1"/>
  <c r="U69" i="1"/>
  <c r="W69" i="1"/>
  <c r="X69" i="1"/>
  <c r="A70" i="1"/>
  <c r="B70" i="1"/>
  <c r="C70" i="1"/>
  <c r="H70" i="1"/>
  <c r="L70" i="1"/>
  <c r="M70" i="1"/>
  <c r="S70" i="1"/>
  <c r="U70" i="1"/>
  <c r="W70" i="1"/>
  <c r="X70" i="1"/>
  <c r="A71" i="1"/>
  <c r="B71" i="1"/>
  <c r="C71" i="1"/>
  <c r="H71" i="1"/>
  <c r="L71" i="1"/>
  <c r="M71" i="1"/>
  <c r="S71" i="1"/>
  <c r="U71" i="1"/>
  <c r="W71" i="1"/>
  <c r="X71" i="1"/>
  <c r="A72" i="1"/>
  <c r="B72" i="1"/>
  <c r="C72" i="1"/>
  <c r="H72" i="1"/>
  <c r="L72" i="1"/>
  <c r="M72" i="1"/>
  <c r="S72" i="1"/>
  <c r="U72" i="1"/>
  <c r="W72" i="1"/>
  <c r="X72" i="1"/>
  <c r="A73" i="1"/>
  <c r="B73" i="1"/>
  <c r="C73" i="1"/>
  <c r="H73" i="1"/>
  <c r="L73" i="1"/>
  <c r="M73" i="1"/>
  <c r="S73" i="1"/>
  <c r="U73" i="1"/>
  <c r="W73" i="1"/>
  <c r="X73" i="1"/>
  <c r="A74" i="1"/>
  <c r="B74" i="1"/>
  <c r="C74" i="1"/>
  <c r="H74" i="1"/>
  <c r="L74" i="1"/>
  <c r="M74" i="1"/>
  <c r="S74" i="1"/>
  <c r="U74" i="1"/>
  <c r="W74" i="1"/>
  <c r="X74" i="1"/>
  <c r="A75" i="1"/>
  <c r="B75" i="1"/>
  <c r="C75" i="1"/>
  <c r="H75" i="1"/>
  <c r="L75" i="1"/>
  <c r="M75" i="1"/>
  <c r="S75" i="1"/>
  <c r="U75" i="1"/>
  <c r="W75" i="1"/>
  <c r="X75" i="1"/>
  <c r="A76" i="1"/>
  <c r="B76" i="1"/>
  <c r="C76" i="1"/>
  <c r="H76" i="1"/>
  <c r="L76" i="1"/>
  <c r="M76" i="1"/>
  <c r="S76" i="1"/>
  <c r="U76" i="1"/>
  <c r="W76" i="1"/>
  <c r="X76" i="1"/>
  <c r="A77" i="1"/>
  <c r="B77" i="1"/>
  <c r="C77" i="1"/>
  <c r="H77" i="1"/>
  <c r="L77" i="1"/>
  <c r="M77" i="1"/>
  <c r="S77" i="1"/>
  <c r="U77" i="1"/>
  <c r="W77" i="1"/>
  <c r="X77" i="1"/>
</calcChain>
</file>

<file path=xl/sharedStrings.xml><?xml version="1.0" encoding="utf-8"?>
<sst xmlns="http://schemas.openxmlformats.org/spreadsheetml/2006/main" count="915" uniqueCount="374">
  <si>
    <t>CCDD</t>
  </si>
  <si>
    <t>Block</t>
  </si>
  <si>
    <t>Lot</t>
  </si>
  <si>
    <t>Qual</t>
  </si>
  <si>
    <t>St Number</t>
  </si>
  <si>
    <t>St Name</t>
  </si>
  <si>
    <t>Property Location</t>
  </si>
  <si>
    <t>Class</t>
  </si>
  <si>
    <t>Owner Name</t>
  </si>
  <si>
    <t>Mailing Addr</t>
  </si>
  <si>
    <t>City State</t>
  </si>
  <si>
    <t>Zip</t>
  </si>
  <si>
    <t>Zip+4</t>
  </si>
  <si>
    <t>Land Description</t>
  </si>
  <si>
    <t>Bldg Description</t>
  </si>
  <si>
    <t>Addl Lots</t>
  </si>
  <si>
    <t>SpTax 1</t>
  </si>
  <si>
    <t>SpTax 2</t>
  </si>
  <si>
    <t>Zone</t>
  </si>
  <si>
    <t>Year Blt</t>
  </si>
  <si>
    <t>Map Page</t>
  </si>
  <si>
    <t>Liv Area</t>
  </si>
  <si>
    <t>Neighborhood</t>
  </si>
  <si>
    <t>VCS</t>
  </si>
  <si>
    <t xml:space="preserve">     </t>
  </si>
  <si>
    <t>FORREST AVE</t>
  </si>
  <si>
    <t>ADAMO MICHELE</t>
  </si>
  <si>
    <t>ONE ADAMS RD.</t>
  </si>
  <si>
    <t xml:space="preserve">WAYNE, N.J.              </t>
  </si>
  <si>
    <t xml:space="preserve">134X70              </t>
  </si>
  <si>
    <t xml:space="preserve">               </t>
  </si>
  <si>
    <t xml:space="preserve">   </t>
  </si>
  <si>
    <t xml:space="preserve">    </t>
  </si>
  <si>
    <t>CHESTNUT ST</t>
  </si>
  <si>
    <t>N.E.R. FAMILY ASSOCIATES LLC</t>
  </si>
  <si>
    <t>PO BOX 443</t>
  </si>
  <si>
    <t xml:space="preserve">HAWTHORNE NJ             </t>
  </si>
  <si>
    <t xml:space="preserve">50X100              </t>
  </si>
  <si>
    <t xml:space="preserve">                    </t>
  </si>
  <si>
    <t>ELM ST</t>
  </si>
  <si>
    <t>OTTILIO VICTOR</t>
  </si>
  <si>
    <t>645 ROCKPORT ROAD</t>
  </si>
  <si>
    <t xml:space="preserve">HACKETTSTOWN, N.J.       </t>
  </si>
  <si>
    <t xml:space="preserve">1.39 ACRE           </t>
  </si>
  <si>
    <t>CHESTNUT STREET</t>
  </si>
  <si>
    <t>OTTILIO VICTOR &amp; CATHERINE</t>
  </si>
  <si>
    <t>645 ROCKPORT AVE</t>
  </si>
  <si>
    <t xml:space="preserve">.35 ACRE            </t>
  </si>
  <si>
    <t>PREAKNESS AVE</t>
  </si>
  <si>
    <t>OTTILIO,VICTOR &amp; CATHERINE</t>
  </si>
  <si>
    <t xml:space="preserve">75X115              </t>
  </si>
  <si>
    <t>LINWOOD AVE</t>
  </si>
  <si>
    <t>ASSESSED</t>
  </si>
  <si>
    <t>IN</t>
  </si>
  <si>
    <t xml:space="preserve">PATERSON                 </t>
  </si>
  <si>
    <t xml:space="preserve">32 X 130            </t>
  </si>
  <si>
    <t xml:space="preserve">14 X 57             </t>
  </si>
  <si>
    <t>561  PREAKNESS AVE</t>
  </si>
  <si>
    <t>FORTRESS HOLDINGS LLC</t>
  </si>
  <si>
    <t>PO BOX 1162</t>
  </si>
  <si>
    <t xml:space="preserve">LITTLE FALLS, N.J.       </t>
  </si>
  <si>
    <t xml:space="preserve">80X118              </t>
  </si>
  <si>
    <t>SHERWOOD AVE</t>
  </si>
  <si>
    <t>329-331 SHERWOOD AVE</t>
  </si>
  <si>
    <t>SANCHEZ PEDRO &amp; LYDIA</t>
  </si>
  <si>
    <t xml:space="preserve">PATERSON NJ              </t>
  </si>
  <si>
    <t xml:space="preserve">20X100 30X100       </t>
  </si>
  <si>
    <t>BERSHIRE AVE</t>
  </si>
  <si>
    <t>BERSHIRE AVE.</t>
  </si>
  <si>
    <t xml:space="preserve">39 X 100            </t>
  </si>
  <si>
    <t>HAROUN OMAR</t>
  </si>
  <si>
    <t>506 PREAKNESS AVE</t>
  </si>
  <si>
    <t xml:space="preserve">HALEDON, N.J.            </t>
  </si>
  <si>
    <t xml:space="preserve">25X40               </t>
  </si>
  <si>
    <t>493 PREAKNESS AVE</t>
  </si>
  <si>
    <t>HIBBERT WESLEY &amp; DORRETT</t>
  </si>
  <si>
    <t xml:space="preserve">PATERSON, NJ             </t>
  </si>
  <si>
    <t xml:space="preserve">50X110              </t>
  </si>
  <si>
    <t xml:space="preserve">30 X 89             </t>
  </si>
  <si>
    <t>FOREST AVE</t>
  </si>
  <si>
    <t>101 FOREST AVE</t>
  </si>
  <si>
    <t>THREE CROWN DEVELOPMENT LLC</t>
  </si>
  <si>
    <t>446 RIVER STYX RD SC4</t>
  </si>
  <si>
    <t xml:space="preserve">HOPATCONG NJ             </t>
  </si>
  <si>
    <t xml:space="preserve">7.19 ACRES          </t>
  </si>
  <si>
    <t xml:space="preserve">25X112              </t>
  </si>
  <si>
    <t>BULLENS AVE</t>
  </si>
  <si>
    <t>6 BULLENS AVENUE</t>
  </si>
  <si>
    <t>RODRIGUEZ EDGAR &amp; SYLVIA</t>
  </si>
  <si>
    <t xml:space="preserve">WAYNE NJ                 </t>
  </si>
  <si>
    <t xml:space="preserve">103X120             </t>
  </si>
  <si>
    <t>1 BULLENS AVENUE</t>
  </si>
  <si>
    <t>SELTZER EAMONE</t>
  </si>
  <si>
    <t>ONE BULLENS AVE.</t>
  </si>
  <si>
    <t>73 BULLENS AVENUE</t>
  </si>
  <si>
    <t>IACOBELLI GEORGE &amp; ANNA MARIA</t>
  </si>
  <si>
    <t>3 BULLENS AVENUE</t>
  </si>
  <si>
    <t xml:space="preserve">70X70               </t>
  </si>
  <si>
    <t>100 BULLENS AVENUE</t>
  </si>
  <si>
    <t>SCIRICA JOSEPH</t>
  </si>
  <si>
    <t>142 HIGHVIEW DR</t>
  </si>
  <si>
    <t xml:space="preserve">WOODLAND PARK NJ         </t>
  </si>
  <si>
    <t xml:space="preserve">1.0 AC              </t>
  </si>
  <si>
    <t>CUMBERLAND AVE</t>
  </si>
  <si>
    <t>2 CUMBERLAND AVE</t>
  </si>
  <si>
    <t>ARLINGTON HILLS HOME ASSO C/O SROUR</t>
  </si>
  <si>
    <t>112 MOUNTAIN SPRING DRIVE</t>
  </si>
  <si>
    <t xml:space="preserve">SAN JOSE, CA             </t>
  </si>
  <si>
    <t xml:space="preserve">9763 SQ. FT.        </t>
  </si>
  <si>
    <t>HAMILTON TRAIL</t>
  </si>
  <si>
    <t>65 HAMILTON TRAIL</t>
  </si>
  <si>
    <t>BENDEL KEVIN</t>
  </si>
  <si>
    <t>39 ELIZABETH STREET</t>
  </si>
  <si>
    <t xml:space="preserve">BLOOMINGDALE, N.J.       </t>
  </si>
  <si>
    <t xml:space="preserve">8250 SQ.FT          </t>
  </si>
  <si>
    <t>MOUNTAINVIEW CT</t>
  </si>
  <si>
    <t>MOUNTAINVIEW COURT</t>
  </si>
  <si>
    <t>UNKNOWN</t>
  </si>
  <si>
    <t xml:space="preserve">TOTOWA BORO, NJ          </t>
  </si>
  <si>
    <t xml:space="preserve">GORE           </t>
  </si>
  <si>
    <t>MOUNTAINWOOD CT</t>
  </si>
  <si>
    <t>52 MOUNTAINWOOD COURT</t>
  </si>
  <si>
    <t>ABUHADBA AREF</t>
  </si>
  <si>
    <t>42 CARLA COURT</t>
  </si>
  <si>
    <t xml:space="preserve">NORTH HALEDON, NJ        </t>
  </si>
  <si>
    <t xml:space="preserve">26145 SQ FT         </t>
  </si>
  <si>
    <t>1 CUMBERLAND AVE</t>
  </si>
  <si>
    <t xml:space="preserve">.11 ACRE            </t>
  </si>
  <si>
    <t>HICKORY HILL BLVD</t>
  </si>
  <si>
    <t>3-43 HICKORY HILL BLVD.</t>
  </si>
  <si>
    <t>HICKORY HILL HA C/O WILKIN MGMT</t>
  </si>
  <si>
    <t>1630 MILITARY CUTOFF RD</t>
  </si>
  <si>
    <t xml:space="preserve">WILMINGTON, NC           </t>
  </si>
  <si>
    <t xml:space="preserve">.89 ACRE            </t>
  </si>
  <si>
    <t xml:space="preserve">COMMON AREA    </t>
  </si>
  <si>
    <t>LAFAYETTE CIRCLE</t>
  </si>
  <si>
    <t>9-39 LAFAYETTE CIRCLE</t>
  </si>
  <si>
    <t xml:space="preserve">5.229 ACRE          </t>
  </si>
  <si>
    <t>LAFAYETTE CIR - COMMON</t>
  </si>
  <si>
    <t>63 LAFAYETTE CIR.- COMMON</t>
  </si>
  <si>
    <t xml:space="preserve">2.16  ACRE          </t>
  </si>
  <si>
    <t>2-42 HICKORY HILL BLVD</t>
  </si>
  <si>
    <t xml:space="preserve">0.423 ACRE          </t>
  </si>
  <si>
    <t>INDEPENDENCE TRAI</t>
  </si>
  <si>
    <t>127-137 INDEPENDENCE TRAI</t>
  </si>
  <si>
    <t xml:space="preserve">6.26  ACRE          </t>
  </si>
  <si>
    <t>131 HAMILTON TRAIL</t>
  </si>
  <si>
    <t>ALI MOHAMMED</t>
  </si>
  <si>
    <t>161 ARLINGTON AVE</t>
  </si>
  <si>
    <t xml:space="preserve">CLIFTON, NJ              </t>
  </si>
  <si>
    <t xml:space="preserve">1.12 ACRE           </t>
  </si>
  <si>
    <t>SHEPHERDS LANE</t>
  </si>
  <si>
    <t>95 SHEPHERDS LANE</t>
  </si>
  <si>
    <t>SHEPHERDS LANE COMMONS LLC</t>
  </si>
  <si>
    <t>300 INDIAN TRAIL DR</t>
  </si>
  <si>
    <t xml:space="preserve">FRANKLIN LAKES NJ        </t>
  </si>
  <si>
    <t xml:space="preserve">5.37  AC            </t>
  </si>
  <si>
    <t>TOTOWA RD</t>
  </si>
  <si>
    <t>184 TOTOWA ROAD</t>
  </si>
  <si>
    <t>CEKA ALBANA &amp; DHURAIM</t>
  </si>
  <si>
    <t>190 TOTOWA RD</t>
  </si>
  <si>
    <t xml:space="preserve">TOTOWA NJ                </t>
  </si>
  <si>
    <t>UNION BLVD</t>
  </si>
  <si>
    <t>128 UNION BLVD</t>
  </si>
  <si>
    <t>TOTOWA YF LLC</t>
  </si>
  <si>
    <t>6585 MEGHAN RD WAY</t>
  </si>
  <si>
    <t xml:space="preserve">CLARENCE NY              </t>
  </si>
  <si>
    <t xml:space="preserve">100X130             </t>
  </si>
  <si>
    <t>CROSBY AVE</t>
  </si>
  <si>
    <t>118 CROSBY AVE</t>
  </si>
  <si>
    <t>LIRA JOHN L &amp; CONSTANCE</t>
  </si>
  <si>
    <t>120 CROSBY AVE</t>
  </si>
  <si>
    <t xml:space="preserve">.14 ACRE            </t>
  </si>
  <si>
    <t>HAVEN AVE</t>
  </si>
  <si>
    <t>13 HAVEN AVE</t>
  </si>
  <si>
    <t>RAZZAK FAZZLUL &amp; NINA S</t>
  </si>
  <si>
    <t>66 BOYLE AVE</t>
  </si>
  <si>
    <t xml:space="preserve">70X100              </t>
  </si>
  <si>
    <t>CARROLL PLACE</t>
  </si>
  <si>
    <t>45 CARROLL PLACE</t>
  </si>
  <si>
    <t>OLDJA PROPERTIES LLC</t>
  </si>
  <si>
    <t>8 LOOKOUT POINT TRAIL</t>
  </si>
  <si>
    <t xml:space="preserve">105 X 45            </t>
  </si>
  <si>
    <t>CAMBRIDGE ST</t>
  </si>
  <si>
    <t>2 CAMBRIDGE STREET</t>
  </si>
  <si>
    <t>SOLDOVERI PROPERTIES LLC</t>
  </si>
  <si>
    <t>785 TOTOWA RD</t>
  </si>
  <si>
    <t xml:space="preserve">145 X 100           </t>
  </si>
  <si>
    <t>ANDERSON AVE</t>
  </si>
  <si>
    <t>32 ANDERSON AVE</t>
  </si>
  <si>
    <t>AATNJ LLC C/O JOHN NARGISO</t>
  </si>
  <si>
    <t>1050 30TH ST NW</t>
  </si>
  <si>
    <t xml:space="preserve">WASHINGTON, DC           </t>
  </si>
  <si>
    <t xml:space="preserve">60X101              </t>
  </si>
  <si>
    <t>LIBERTY RIDGE TRAIL</t>
  </si>
  <si>
    <t>4 LIBERTY RIDGE TRAIL</t>
  </si>
  <si>
    <t>BIJELONIC, JADRENKO</t>
  </si>
  <si>
    <t>593 HUCKLEBERRY LANE</t>
  </si>
  <si>
    <t xml:space="preserve">FRANKLIN LAKES, N.J.     </t>
  </si>
  <si>
    <t xml:space="preserve">125X210             </t>
  </si>
  <si>
    <t>COLUMBUS AVE</t>
  </si>
  <si>
    <t>4 COLUMBUS AVE</t>
  </si>
  <si>
    <t>KASAPINOV MARJAN</t>
  </si>
  <si>
    <t>50 BARNES ST</t>
  </si>
  <si>
    <t xml:space="preserve">PATERSON, N.J.           </t>
  </si>
  <si>
    <t xml:space="preserve">2.43 ACRE           </t>
  </si>
  <si>
    <t>6 COLUMBUS AVE</t>
  </si>
  <si>
    <t>50 BARNES STREET</t>
  </si>
  <si>
    <t xml:space="preserve">1.22 ACRE           </t>
  </si>
  <si>
    <t>8 COLUMBUS AVE</t>
  </si>
  <si>
    <t xml:space="preserve">210X275             </t>
  </si>
  <si>
    <t>27 COLUMBUS AVE</t>
  </si>
  <si>
    <t>DRAGONE,VIRGILIO&amp; MADDALENA</t>
  </si>
  <si>
    <t>23 COLUMBUS AVE</t>
  </si>
  <si>
    <t xml:space="preserve">TOTOWA N J               </t>
  </si>
  <si>
    <t xml:space="preserve">151X145             </t>
  </si>
  <si>
    <t>19 COLUMBUS AVE</t>
  </si>
  <si>
    <t>DRAGONE MICHAEL &amp; MARIA</t>
  </si>
  <si>
    <t>21 COLUMBUS AVE</t>
  </si>
  <si>
    <t xml:space="preserve">TOTOWA, N.J.             </t>
  </si>
  <si>
    <t xml:space="preserve">140 X 150           </t>
  </si>
  <si>
    <t>MASKLEE CT</t>
  </si>
  <si>
    <t>11 MASKLEE COURT</t>
  </si>
  <si>
    <t>UNION STATION LLC</t>
  </si>
  <si>
    <t>66 WASHINGTON PLACE</t>
  </si>
  <si>
    <t xml:space="preserve">TOTOWA BORO, N J         </t>
  </si>
  <si>
    <t xml:space="preserve">40X110              </t>
  </si>
  <si>
    <t>WASHINGTON PL</t>
  </si>
  <si>
    <t>126  WASHINGTON PL</t>
  </si>
  <si>
    <t>WASHINGTON PLACE REALTY LLC</t>
  </si>
  <si>
    <t>144  WASHINGTON PL</t>
  </si>
  <si>
    <t xml:space="preserve">60X100              </t>
  </si>
  <si>
    <t>DEWEY AVE</t>
  </si>
  <si>
    <t>120  DEWEY AVE</t>
  </si>
  <si>
    <t>LAUREL GROVE CEMETERY CO</t>
  </si>
  <si>
    <t>295 TOTOWA ROAD</t>
  </si>
  <si>
    <t xml:space="preserve">TOTOWA, N J              </t>
  </si>
  <si>
    <t xml:space="preserve">40X100              </t>
  </si>
  <si>
    <t>NORWOOD TERR</t>
  </si>
  <si>
    <t>13   NORWOOD TERR</t>
  </si>
  <si>
    <t>LISZKA MARK</t>
  </si>
  <si>
    <t>123 N. BLAINE ST.</t>
  </si>
  <si>
    <t xml:space="preserve">MC ADOO, PA.             </t>
  </si>
  <si>
    <t xml:space="preserve"> 28X107 11X107      </t>
  </si>
  <si>
    <t>RIVERVIEW DR</t>
  </si>
  <si>
    <t>RIVERVIEW DRIVE</t>
  </si>
  <si>
    <t>CORRADO,JOSEPH&amp;MARIE</t>
  </si>
  <si>
    <t>589 UNION BLVD</t>
  </si>
  <si>
    <t xml:space="preserve">TOTOWA BOROUGH,N.J.      </t>
  </si>
  <si>
    <t xml:space="preserve">40X68 40X7          </t>
  </si>
  <si>
    <t xml:space="preserve">3,4                 </t>
  </si>
  <si>
    <t>SHADY PL</t>
  </si>
  <si>
    <t>FLORIAN MICHAEL</t>
  </si>
  <si>
    <t>412 S RIVERVIEW DR</t>
  </si>
  <si>
    <t xml:space="preserve"> 40X74 60X115       </t>
  </si>
  <si>
    <t>CRESCENT AVE</t>
  </si>
  <si>
    <t>56   CRESCENT AVE</t>
  </si>
  <si>
    <t>WHITTY SUSAN</t>
  </si>
  <si>
    <t>22 KEVIN ROAD</t>
  </si>
  <si>
    <t xml:space="preserve">LINCOLN PARK, N.J.       </t>
  </si>
  <si>
    <t xml:space="preserve">52 X 107    00      </t>
  </si>
  <si>
    <t>61   CRESCENT AVE</t>
  </si>
  <si>
    <t>POUNDERS RICHARD</t>
  </si>
  <si>
    <t>352 ESTATE POINT RD</t>
  </si>
  <si>
    <t xml:space="preserve">TOMS RIVER, NJ           </t>
  </si>
  <si>
    <t xml:space="preserve">25X160 25X160       </t>
  </si>
  <si>
    <t xml:space="preserve">1  F           </t>
  </si>
  <si>
    <t>BOMONT PLACE</t>
  </si>
  <si>
    <t>50 BOMONT PLACE</t>
  </si>
  <si>
    <t>BOMONT PLACE REALTY LLC</t>
  </si>
  <si>
    <t>828 BOWSPRIT POINT</t>
  </si>
  <si>
    <t xml:space="preserve">LANOKA HARBOR, N.J.      </t>
  </si>
  <si>
    <t xml:space="preserve">2.08 ACRES          </t>
  </si>
  <si>
    <t>551  UNION BLVD</t>
  </si>
  <si>
    <t>MEREDITH ENTERPRISES INC</t>
  </si>
  <si>
    <t>393 OUTWATER LN</t>
  </si>
  <si>
    <t xml:space="preserve">GARFIELD NJ              </t>
  </si>
  <si>
    <t xml:space="preserve">75X290              </t>
  </si>
  <si>
    <t>KNOLLWOOD RD</t>
  </si>
  <si>
    <t>44 KNOLLWOOD RD</t>
  </si>
  <si>
    <t>4 LOOKOUT POINT</t>
  </si>
  <si>
    <t>ROUTE 80 EXIT RAMP</t>
  </si>
  <si>
    <t>GREEN SPACE HOLDINGS LLC</t>
  </si>
  <si>
    <t>4 LOOKOUT POINT TRAIL</t>
  </si>
  <si>
    <t xml:space="preserve">TOTOWA, NJ               </t>
  </si>
  <si>
    <t xml:space="preserve">7.65 ACRE           </t>
  </si>
  <si>
    <t>PETERSON RD</t>
  </si>
  <si>
    <t>6 PETERSON RD</t>
  </si>
  <si>
    <t>SGOBBA ANTHONY &amp; MARIE</t>
  </si>
  <si>
    <t>6 GREENBRIAR ROAD</t>
  </si>
  <si>
    <t>PRIVATE RD   A</t>
  </si>
  <si>
    <t>91 PRIVATE ROAD A</t>
  </si>
  <si>
    <t>JPMORGAN CHASE NATIONAL C/O LERETA</t>
  </si>
  <si>
    <t>PO BOX 35605</t>
  </si>
  <si>
    <t xml:space="preserve">DALLAS, TX               </t>
  </si>
  <si>
    <t>PRIVATE RD   B</t>
  </si>
  <si>
    <t>201 PRIVATE ROAD B</t>
  </si>
  <si>
    <t xml:space="preserve">18.853 A            </t>
  </si>
  <si>
    <t>C0002</t>
  </si>
  <si>
    <t>MINNISINK RD</t>
  </si>
  <si>
    <t>205 MINNISINK ROAD</t>
  </si>
  <si>
    <t>LIVIA PROPCO TOTOWA URBAN RENEWAL</t>
  </si>
  <si>
    <t>2 BROAD STREET- SUITE 400</t>
  </si>
  <si>
    <t xml:space="preserve">BLOOMFIELD, N.J.         </t>
  </si>
  <si>
    <t>665  TOTOWA RD</t>
  </si>
  <si>
    <t>BHUIYAN BAHAR &amp; LUBNA</t>
  </si>
  <si>
    <t>665 TOTOWA RD</t>
  </si>
  <si>
    <t xml:space="preserve">.2265 ACRE          </t>
  </si>
  <si>
    <t>706 TOTOWA RD</t>
  </si>
  <si>
    <t>FONTANELLA ALFRED &amp; JOAN</t>
  </si>
  <si>
    <t>700 TOTOWA RD</t>
  </si>
  <si>
    <t xml:space="preserve">1.49 ACRE           </t>
  </si>
  <si>
    <t>COMMERCE WAY</t>
  </si>
  <si>
    <t>1 COMMERCE WAY</t>
  </si>
  <si>
    <t>TOTOWA BEACON LLC ET ALS</t>
  </si>
  <si>
    <t>123 PROSPECT ST BOX 627</t>
  </si>
  <si>
    <t xml:space="preserve">RIDGEWOOD NJ             </t>
  </si>
  <si>
    <t xml:space="preserve">5.791 ACRE          </t>
  </si>
  <si>
    <t>N RIVERVIEW DR</t>
  </si>
  <si>
    <t>807  N RIVERVIEW DR</t>
  </si>
  <si>
    <t>VORNADO REALTY TRUST</t>
  </si>
  <si>
    <t>210 ROUTE 4 EAST</t>
  </si>
  <si>
    <t xml:space="preserve">PARAMUS, N.J.            </t>
  </si>
  <si>
    <t xml:space="preserve">.032 ACRE           </t>
  </si>
  <si>
    <t>845 N RIVERVIEW DRIVE</t>
  </si>
  <si>
    <t>TILCON MINERALS INC C/O TILCON NY</t>
  </si>
  <si>
    <t>PO BOX 550</t>
  </si>
  <si>
    <t xml:space="preserve">THORNVILLE, OH           </t>
  </si>
  <si>
    <t xml:space="preserve">379X385 1.7 ACRE    </t>
  </si>
  <si>
    <t>423  MINNISINK RD</t>
  </si>
  <si>
    <t>MANZO DOREN ORGANZTN OF TOTOWA LLC</t>
  </si>
  <si>
    <t>351 WEST BROADWAY</t>
  </si>
  <si>
    <t xml:space="preserve">50 X 350            </t>
  </si>
  <si>
    <t>441  MINNISINK RD</t>
  </si>
  <si>
    <t>ROUTE 46</t>
  </si>
  <si>
    <t>530  ROUTE 46</t>
  </si>
  <si>
    <t>J &amp; J SPECIALIZED LLC</t>
  </si>
  <si>
    <t>123 BLOOMS CORNERS ROAD</t>
  </si>
  <si>
    <t xml:space="preserve">WARWICK, N.Y.            </t>
  </si>
  <si>
    <t>781  UNION BLVD</t>
  </si>
  <si>
    <t>KOPEC ZENON</t>
  </si>
  <si>
    <t>15 HAMILTON DR N</t>
  </si>
  <si>
    <t xml:space="preserve">NORTH CALDWELL NJ        </t>
  </si>
  <si>
    <t xml:space="preserve">50X300              </t>
  </si>
  <si>
    <t>SOUTH RIVERVIEW DR</t>
  </si>
  <si>
    <t>555 SOUTH RIVERVIEW DRIVE</t>
  </si>
  <si>
    <t>TOTOWA RIVERVIEW LLC</t>
  </si>
  <si>
    <t>54 W ALLENDALE AVE</t>
  </si>
  <si>
    <t xml:space="preserve">ALLENDALE NJ             </t>
  </si>
  <si>
    <t xml:space="preserve">6.43 AC             </t>
  </si>
  <si>
    <t xml:space="preserve">1  CB          </t>
  </si>
  <si>
    <t>S RIVERVIEW DR</t>
  </si>
  <si>
    <t>PASSAIC VALLEY WATER COMP</t>
  </si>
  <si>
    <t>BOX 230</t>
  </si>
  <si>
    <t xml:space="preserve">CLIFTON NJ               </t>
  </si>
  <si>
    <t xml:space="preserve">45 A                </t>
  </si>
  <si>
    <t xml:space="preserve">2:186,1:187,        </t>
  </si>
  <si>
    <t>LA SERRA GARDENS INCORPORATED</t>
  </si>
  <si>
    <t>813 UNION BLVD</t>
  </si>
  <si>
    <t xml:space="preserve">105.33 X 267.72     </t>
  </si>
  <si>
    <t>WELDON CT</t>
  </si>
  <si>
    <t>38 WELDON COURT</t>
  </si>
  <si>
    <t>ZISA J &amp; N &amp; SARAPPO C</t>
  </si>
  <si>
    <t>698 N RIVERVIEW DR</t>
  </si>
  <si>
    <t xml:space="preserve">TOTOWA BORO NJ           </t>
  </si>
  <si>
    <t xml:space="preserve">0.23 ACRE           </t>
  </si>
  <si>
    <t xml:space="preserve">1CB            </t>
  </si>
  <si>
    <t>MORRIS CANAL</t>
  </si>
  <si>
    <t>N.J. DISTRICT WATER SUPPLY</t>
  </si>
  <si>
    <t xml:space="preserve">WANAQUE NEW JERSEY       </t>
  </si>
  <si>
    <t xml:space="preserve">7.4 ACRE            </t>
  </si>
  <si>
    <t>NO JERSEY DIS WATER SUPPLY</t>
  </si>
  <si>
    <t xml:space="preserve">WANAQUE N J              </t>
  </si>
  <si>
    <t xml:space="preserve">1.62A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</si>
</sst>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77"/>
  <sheetViews>
    <sheetView tabSelected="1" workbookViewId="0"/>
  </sheetViews>
  <sheetFormatPr defaultRowHeight="15" x14ac:dyDescent="0.25"/>
  <sheetData>
    <row r="1" spans="1:2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 x14ac:dyDescent="0.25">
      <c r="A2" t="str">
        <f t="shared" ref="A2:A33" si="0">"1612"</f>
        <v>1612</v>
      </c>
      <c r="B2" t="str">
        <f>"1         "</f>
        <v xml:space="preserve">1         </v>
      </c>
      <c r="C2" t="str">
        <f>"1         "</f>
        <v xml:space="preserve">1         </v>
      </c>
      <c r="D2" t="s">
        <v>24</v>
      </c>
      <c r="E2">
        <v>0</v>
      </c>
      <c r="F2" t="s">
        <v>25</v>
      </c>
      <c r="G2" t="s">
        <v>25</v>
      </c>
      <c r="H2" t="str">
        <f t="shared" ref="H2:H33" si="1">"1  "</f>
        <v xml:space="preserve">1  </v>
      </c>
      <c r="I2" t="s">
        <v>26</v>
      </c>
      <c r="J2" t="s">
        <v>27</v>
      </c>
      <c r="K2" t="s">
        <v>28</v>
      </c>
      <c r="L2" t="str">
        <f>"07470"</f>
        <v>07470</v>
      </c>
      <c r="M2" t="str">
        <f t="shared" ref="M2:M33" si="2">"    "</f>
        <v xml:space="preserve">    </v>
      </c>
      <c r="N2" t="s">
        <v>29</v>
      </c>
      <c r="O2" t="s">
        <v>30</v>
      </c>
      <c r="P2">
        <v>2</v>
      </c>
      <c r="Q2" t="s">
        <v>31</v>
      </c>
      <c r="R2" t="s">
        <v>31</v>
      </c>
      <c r="S2" t="str">
        <f>"I3   "</f>
        <v xml:space="preserve">I3   </v>
      </c>
      <c r="T2" t="s">
        <v>32</v>
      </c>
      <c r="U2" t="str">
        <f t="shared" ref="U2:U33" si="3">"    "</f>
        <v xml:space="preserve">    </v>
      </c>
      <c r="V2">
        <v>0</v>
      </c>
      <c r="W2" t="str">
        <f>"504 "</f>
        <v xml:space="preserve">504 </v>
      </c>
      <c r="X2" t="str">
        <f t="shared" ref="X2:X8" si="4">"A504"</f>
        <v>A504</v>
      </c>
    </row>
    <row r="3" spans="1:24" x14ac:dyDescent="0.25">
      <c r="A3" t="str">
        <f t="shared" si="0"/>
        <v>1612</v>
      </c>
      <c r="B3" t="str">
        <f>"3         "</f>
        <v xml:space="preserve">3         </v>
      </c>
      <c r="C3" t="str">
        <f>"5         "</f>
        <v xml:space="preserve">5         </v>
      </c>
      <c r="D3" t="s">
        <v>24</v>
      </c>
      <c r="E3">
        <v>0</v>
      </c>
      <c r="F3" t="s">
        <v>33</v>
      </c>
      <c r="G3" t="s">
        <v>33</v>
      </c>
      <c r="H3" t="str">
        <f t="shared" si="1"/>
        <v xml:space="preserve">1  </v>
      </c>
      <c r="I3" t="s">
        <v>34</v>
      </c>
      <c r="J3" t="s">
        <v>35</v>
      </c>
      <c r="K3" t="s">
        <v>36</v>
      </c>
      <c r="L3" t="str">
        <f>"07507"</f>
        <v>07507</v>
      </c>
      <c r="M3" t="str">
        <f t="shared" si="2"/>
        <v xml:space="preserve">    </v>
      </c>
      <c r="N3" t="s">
        <v>37</v>
      </c>
      <c r="O3" t="s">
        <v>30</v>
      </c>
      <c r="P3" t="s">
        <v>38</v>
      </c>
      <c r="Q3" t="s">
        <v>31</v>
      </c>
      <c r="R3" t="s">
        <v>31</v>
      </c>
      <c r="S3" t="str">
        <f>"I3   "</f>
        <v xml:space="preserve">I3   </v>
      </c>
      <c r="T3" t="s">
        <v>32</v>
      </c>
      <c r="U3" t="str">
        <f t="shared" si="3"/>
        <v xml:space="preserve">    </v>
      </c>
      <c r="V3">
        <v>0</v>
      </c>
      <c r="W3" t="str">
        <f>"504 "</f>
        <v xml:space="preserve">504 </v>
      </c>
      <c r="X3" t="str">
        <f t="shared" si="4"/>
        <v>A504</v>
      </c>
    </row>
    <row r="4" spans="1:24" x14ac:dyDescent="0.25">
      <c r="A4" t="str">
        <f t="shared" si="0"/>
        <v>1612</v>
      </c>
      <c r="B4" t="str">
        <f>"4         "</f>
        <v xml:space="preserve">4         </v>
      </c>
      <c r="C4" t="str">
        <f>"1         "</f>
        <v xml:space="preserve">1         </v>
      </c>
      <c r="D4" t="s">
        <v>24</v>
      </c>
      <c r="E4">
        <v>0</v>
      </c>
      <c r="F4" t="s">
        <v>39</v>
      </c>
      <c r="G4" t="s">
        <v>39</v>
      </c>
      <c r="H4" t="str">
        <f t="shared" si="1"/>
        <v xml:space="preserve">1  </v>
      </c>
      <c r="I4" t="s">
        <v>40</v>
      </c>
      <c r="J4" t="s">
        <v>41</v>
      </c>
      <c r="K4" t="s">
        <v>42</v>
      </c>
      <c r="L4" t="str">
        <f>"07840"</f>
        <v>07840</v>
      </c>
      <c r="M4" t="str">
        <f t="shared" si="2"/>
        <v xml:space="preserve">    </v>
      </c>
      <c r="N4" t="s">
        <v>43</v>
      </c>
      <c r="O4" t="s">
        <v>30</v>
      </c>
      <c r="P4" t="s">
        <v>38</v>
      </c>
      <c r="Q4" t="s">
        <v>31</v>
      </c>
      <c r="R4" t="s">
        <v>31</v>
      </c>
      <c r="S4" t="str">
        <f>"I3   "</f>
        <v xml:space="preserve">I3   </v>
      </c>
      <c r="T4" t="s">
        <v>32</v>
      </c>
      <c r="U4" t="str">
        <f t="shared" si="3"/>
        <v xml:space="preserve">    </v>
      </c>
      <c r="V4">
        <v>0</v>
      </c>
      <c r="W4" t="str">
        <f>"504 "</f>
        <v xml:space="preserve">504 </v>
      </c>
      <c r="X4" t="str">
        <f t="shared" si="4"/>
        <v>A504</v>
      </c>
    </row>
    <row r="5" spans="1:24" x14ac:dyDescent="0.25">
      <c r="A5" t="str">
        <f t="shared" si="0"/>
        <v>1612</v>
      </c>
      <c r="B5" t="str">
        <f>"4         "</f>
        <v xml:space="preserve">4         </v>
      </c>
      <c r="C5" t="str">
        <f>"3         "</f>
        <v xml:space="preserve">3         </v>
      </c>
      <c r="D5" t="s">
        <v>24</v>
      </c>
      <c r="E5">
        <v>0</v>
      </c>
      <c r="F5" t="s">
        <v>33</v>
      </c>
      <c r="G5" t="s">
        <v>44</v>
      </c>
      <c r="H5" t="str">
        <f t="shared" si="1"/>
        <v xml:space="preserve">1  </v>
      </c>
      <c r="I5" t="s">
        <v>45</v>
      </c>
      <c r="J5" t="s">
        <v>46</v>
      </c>
      <c r="K5" t="s">
        <v>42</v>
      </c>
      <c r="L5" t="str">
        <f>"07840"</f>
        <v>07840</v>
      </c>
      <c r="M5" t="str">
        <f t="shared" si="2"/>
        <v xml:space="preserve">    </v>
      </c>
      <c r="N5" t="s">
        <v>47</v>
      </c>
      <c r="O5" t="s">
        <v>30</v>
      </c>
      <c r="P5" t="s">
        <v>38</v>
      </c>
      <c r="Q5" t="s">
        <v>31</v>
      </c>
      <c r="R5" t="s">
        <v>31</v>
      </c>
      <c r="S5" t="str">
        <f>"I3   "</f>
        <v xml:space="preserve">I3   </v>
      </c>
      <c r="T5" t="s">
        <v>32</v>
      </c>
      <c r="U5" t="str">
        <f t="shared" si="3"/>
        <v xml:space="preserve">    </v>
      </c>
      <c r="V5">
        <v>0</v>
      </c>
      <c r="W5" t="str">
        <f>"504 "</f>
        <v xml:space="preserve">504 </v>
      </c>
      <c r="X5" t="str">
        <f t="shared" si="4"/>
        <v>A504</v>
      </c>
    </row>
    <row r="6" spans="1:24" x14ac:dyDescent="0.25">
      <c r="A6" t="str">
        <f t="shared" si="0"/>
        <v>1612</v>
      </c>
      <c r="B6" t="str">
        <f>"4         "</f>
        <v xml:space="preserve">4         </v>
      </c>
      <c r="C6" t="str">
        <f>"4         "</f>
        <v xml:space="preserve">4         </v>
      </c>
      <c r="D6" t="s">
        <v>24</v>
      </c>
      <c r="E6">
        <v>0</v>
      </c>
      <c r="F6" t="s">
        <v>48</v>
      </c>
      <c r="G6" t="s">
        <v>48</v>
      </c>
      <c r="H6" t="str">
        <f t="shared" si="1"/>
        <v xml:space="preserve">1  </v>
      </c>
      <c r="I6" t="s">
        <v>49</v>
      </c>
      <c r="J6" t="s">
        <v>46</v>
      </c>
      <c r="K6" t="s">
        <v>42</v>
      </c>
      <c r="L6" t="str">
        <f>"07840"</f>
        <v>07840</v>
      </c>
      <c r="M6" t="str">
        <f t="shared" si="2"/>
        <v xml:space="preserve">    </v>
      </c>
      <c r="N6" t="s">
        <v>50</v>
      </c>
      <c r="O6" t="s">
        <v>30</v>
      </c>
      <c r="P6" t="s">
        <v>38</v>
      </c>
      <c r="Q6" t="s">
        <v>31</v>
      </c>
      <c r="R6" t="s">
        <v>31</v>
      </c>
      <c r="S6" t="str">
        <f>"I3   "</f>
        <v xml:space="preserve">I3   </v>
      </c>
      <c r="T6" t="s">
        <v>32</v>
      </c>
      <c r="U6" t="str">
        <f t="shared" si="3"/>
        <v xml:space="preserve">    </v>
      </c>
      <c r="V6">
        <v>0</v>
      </c>
      <c r="W6" t="str">
        <f>"504 "</f>
        <v xml:space="preserve">504 </v>
      </c>
      <c r="X6" t="str">
        <f t="shared" si="4"/>
        <v>A504</v>
      </c>
    </row>
    <row r="7" spans="1:24" x14ac:dyDescent="0.25">
      <c r="A7" t="str">
        <f t="shared" si="0"/>
        <v>1612</v>
      </c>
      <c r="B7" t="str">
        <f>"6         "</f>
        <v xml:space="preserve">6         </v>
      </c>
      <c r="C7" t="str">
        <f>"1         "</f>
        <v xml:space="preserve">1         </v>
      </c>
      <c r="D7" t="s">
        <v>24</v>
      </c>
      <c r="E7">
        <v>0</v>
      </c>
      <c r="F7" t="s">
        <v>51</v>
      </c>
      <c r="G7" t="s">
        <v>51</v>
      </c>
      <c r="H7" t="str">
        <f t="shared" si="1"/>
        <v xml:space="preserve">1  </v>
      </c>
      <c r="I7" t="s">
        <v>52</v>
      </c>
      <c r="J7" t="s">
        <v>53</v>
      </c>
      <c r="K7" t="s">
        <v>54</v>
      </c>
      <c r="L7" t="str">
        <f>"00000"</f>
        <v>00000</v>
      </c>
      <c r="M7" t="str">
        <f t="shared" si="2"/>
        <v xml:space="preserve">    </v>
      </c>
      <c r="N7" t="s">
        <v>55</v>
      </c>
      <c r="O7" t="s">
        <v>30</v>
      </c>
      <c r="P7" t="s">
        <v>38</v>
      </c>
      <c r="Q7" t="s">
        <v>31</v>
      </c>
      <c r="R7" t="s">
        <v>31</v>
      </c>
      <c r="S7" t="str">
        <f>" I-3 "</f>
        <v xml:space="preserve"> I-3 </v>
      </c>
      <c r="T7" t="s">
        <v>32</v>
      </c>
      <c r="U7" t="str">
        <f t="shared" si="3"/>
        <v xml:space="preserve">    </v>
      </c>
      <c r="V7">
        <v>0</v>
      </c>
      <c r="W7" t="str">
        <f>" 504"</f>
        <v xml:space="preserve"> 504</v>
      </c>
      <c r="X7" t="str">
        <f t="shared" si="4"/>
        <v>A504</v>
      </c>
    </row>
    <row r="8" spans="1:24" x14ac:dyDescent="0.25">
      <c r="A8" t="str">
        <f t="shared" si="0"/>
        <v>1612</v>
      </c>
      <c r="B8" t="str">
        <f>"6         "</f>
        <v xml:space="preserve">6         </v>
      </c>
      <c r="C8" t="str">
        <f>"2.01      "</f>
        <v xml:space="preserve">2.01      </v>
      </c>
      <c r="D8" t="s">
        <v>24</v>
      </c>
      <c r="E8">
        <v>0</v>
      </c>
      <c r="F8" t="s">
        <v>51</v>
      </c>
      <c r="G8" t="s">
        <v>51</v>
      </c>
      <c r="H8" t="str">
        <f t="shared" si="1"/>
        <v xml:space="preserve">1  </v>
      </c>
      <c r="I8" t="s">
        <v>52</v>
      </c>
      <c r="J8" t="s">
        <v>53</v>
      </c>
      <c r="K8" t="s">
        <v>54</v>
      </c>
      <c r="L8" t="str">
        <f>"00000"</f>
        <v>00000</v>
      </c>
      <c r="M8" t="str">
        <f t="shared" si="2"/>
        <v xml:space="preserve">    </v>
      </c>
      <c r="N8" t="s">
        <v>56</v>
      </c>
      <c r="O8" t="s">
        <v>30</v>
      </c>
      <c r="P8" t="s">
        <v>38</v>
      </c>
      <c r="Q8" t="s">
        <v>31</v>
      </c>
      <c r="R8" t="s">
        <v>31</v>
      </c>
      <c r="S8" t="str">
        <f>"I-3  "</f>
        <v xml:space="preserve">I-3  </v>
      </c>
      <c r="T8" t="s">
        <v>32</v>
      </c>
      <c r="U8" t="str">
        <f t="shared" si="3"/>
        <v xml:space="preserve">    </v>
      </c>
      <c r="V8">
        <v>0</v>
      </c>
      <c r="W8" t="str">
        <f>"504 "</f>
        <v xml:space="preserve">504 </v>
      </c>
      <c r="X8" t="str">
        <f t="shared" si="4"/>
        <v>A504</v>
      </c>
    </row>
    <row r="9" spans="1:24" x14ac:dyDescent="0.25">
      <c r="A9" t="str">
        <f t="shared" si="0"/>
        <v>1612</v>
      </c>
      <c r="B9" t="str">
        <f>"6         "</f>
        <v xml:space="preserve">6         </v>
      </c>
      <c r="C9" t="str">
        <f>"4         "</f>
        <v xml:space="preserve">4         </v>
      </c>
      <c r="D9" t="s">
        <v>24</v>
      </c>
      <c r="E9">
        <v>561</v>
      </c>
      <c r="F9" t="s">
        <v>48</v>
      </c>
      <c r="G9" t="s">
        <v>57</v>
      </c>
      <c r="H9" t="str">
        <f t="shared" si="1"/>
        <v xml:space="preserve">1  </v>
      </c>
      <c r="I9" t="s">
        <v>58</v>
      </c>
      <c r="J9" t="s">
        <v>59</v>
      </c>
      <c r="K9" t="s">
        <v>60</v>
      </c>
      <c r="L9" t="str">
        <f>"07424"</f>
        <v>07424</v>
      </c>
      <c r="M9" t="str">
        <f t="shared" si="2"/>
        <v xml:space="preserve">    </v>
      </c>
      <c r="N9" t="s">
        <v>61</v>
      </c>
      <c r="O9" t="s">
        <v>30</v>
      </c>
      <c r="P9" t="s">
        <v>38</v>
      </c>
      <c r="Q9" t="s">
        <v>31</v>
      </c>
      <c r="R9" t="s">
        <v>31</v>
      </c>
      <c r="S9" t="str">
        <f t="shared" ref="S9:S14" si="5">"I3   "</f>
        <v xml:space="preserve">I3   </v>
      </c>
      <c r="T9" t="s">
        <v>32</v>
      </c>
      <c r="U9" t="str">
        <f t="shared" si="3"/>
        <v xml:space="preserve">    </v>
      </c>
      <c r="V9">
        <v>0</v>
      </c>
      <c r="W9" t="str">
        <f>"01  "</f>
        <v xml:space="preserve">01  </v>
      </c>
      <c r="X9" t="str">
        <f>"A001"</f>
        <v>A001</v>
      </c>
    </row>
    <row r="10" spans="1:24" x14ac:dyDescent="0.25">
      <c r="A10" t="str">
        <f t="shared" si="0"/>
        <v>1612</v>
      </c>
      <c r="B10" t="str">
        <f>"6         "</f>
        <v xml:space="preserve">6         </v>
      </c>
      <c r="C10" t="str">
        <f>"5         "</f>
        <v xml:space="preserve">5         </v>
      </c>
      <c r="D10" t="s">
        <v>24</v>
      </c>
      <c r="E10">
        <v>329</v>
      </c>
      <c r="F10" t="s">
        <v>62</v>
      </c>
      <c r="G10" t="s">
        <v>63</v>
      </c>
      <c r="H10" t="str">
        <f t="shared" si="1"/>
        <v xml:space="preserve">1  </v>
      </c>
      <c r="I10" t="s">
        <v>64</v>
      </c>
      <c r="J10" t="s">
        <v>63</v>
      </c>
      <c r="K10" t="s">
        <v>65</v>
      </c>
      <c r="L10" t="str">
        <f>"07502"</f>
        <v>07502</v>
      </c>
      <c r="M10" t="str">
        <f t="shared" si="2"/>
        <v xml:space="preserve">    </v>
      </c>
      <c r="N10" t="s">
        <v>66</v>
      </c>
      <c r="O10" t="s">
        <v>30</v>
      </c>
      <c r="P10" t="s">
        <v>38</v>
      </c>
      <c r="Q10" t="s">
        <v>31</v>
      </c>
      <c r="R10" t="s">
        <v>31</v>
      </c>
      <c r="S10" t="str">
        <f t="shared" si="5"/>
        <v xml:space="preserve">I3   </v>
      </c>
      <c r="T10" t="s">
        <v>32</v>
      </c>
      <c r="U10" t="str">
        <f t="shared" si="3"/>
        <v xml:space="preserve">    </v>
      </c>
      <c r="V10">
        <v>0</v>
      </c>
      <c r="W10" t="str">
        <f>"504 "</f>
        <v xml:space="preserve">504 </v>
      </c>
      <c r="X10" t="str">
        <f>"A504"</f>
        <v>A504</v>
      </c>
    </row>
    <row r="11" spans="1:24" x14ac:dyDescent="0.25">
      <c r="A11" t="str">
        <f t="shared" si="0"/>
        <v>1612</v>
      </c>
      <c r="B11" t="str">
        <f>"6         "</f>
        <v xml:space="preserve">6         </v>
      </c>
      <c r="C11" t="str">
        <f>"12        "</f>
        <v xml:space="preserve">12        </v>
      </c>
      <c r="D11" t="s">
        <v>24</v>
      </c>
      <c r="E11">
        <v>0</v>
      </c>
      <c r="F11" t="s">
        <v>67</v>
      </c>
      <c r="G11" t="s">
        <v>68</v>
      </c>
      <c r="H11" t="str">
        <f t="shared" si="1"/>
        <v xml:space="preserve">1  </v>
      </c>
      <c r="I11" t="s">
        <v>52</v>
      </c>
      <c r="J11" t="s">
        <v>53</v>
      </c>
      <c r="K11" t="s">
        <v>54</v>
      </c>
      <c r="L11" t="str">
        <f>"00000"</f>
        <v>00000</v>
      </c>
      <c r="M11" t="str">
        <f t="shared" si="2"/>
        <v xml:space="preserve">    </v>
      </c>
      <c r="N11" t="s">
        <v>69</v>
      </c>
      <c r="O11" t="s">
        <v>30</v>
      </c>
      <c r="P11" t="s">
        <v>38</v>
      </c>
      <c r="Q11" t="s">
        <v>31</v>
      </c>
      <c r="R11" t="s">
        <v>31</v>
      </c>
      <c r="S11" t="str">
        <f t="shared" si="5"/>
        <v xml:space="preserve">I3   </v>
      </c>
      <c r="T11" t="s">
        <v>32</v>
      </c>
      <c r="U11" t="str">
        <f t="shared" si="3"/>
        <v xml:space="preserve">    </v>
      </c>
      <c r="V11">
        <v>0</v>
      </c>
      <c r="W11" t="str">
        <f>"504 "</f>
        <v xml:space="preserve">504 </v>
      </c>
      <c r="X11" t="str">
        <f>"A504"</f>
        <v>A504</v>
      </c>
    </row>
    <row r="12" spans="1:24" x14ac:dyDescent="0.25">
      <c r="A12" t="str">
        <f t="shared" si="0"/>
        <v>1612</v>
      </c>
      <c r="B12" t="str">
        <f>"8         "</f>
        <v xml:space="preserve">8         </v>
      </c>
      <c r="C12" t="str">
        <f>"2         "</f>
        <v xml:space="preserve">2         </v>
      </c>
      <c r="D12" t="s">
        <v>24</v>
      </c>
      <c r="E12">
        <v>0</v>
      </c>
      <c r="F12" t="s">
        <v>48</v>
      </c>
      <c r="G12" t="s">
        <v>48</v>
      </c>
      <c r="H12" t="str">
        <f t="shared" si="1"/>
        <v xml:space="preserve">1  </v>
      </c>
      <c r="I12" t="s">
        <v>70</v>
      </c>
      <c r="J12" t="s">
        <v>71</v>
      </c>
      <c r="K12" t="s">
        <v>72</v>
      </c>
      <c r="L12" t="str">
        <f>"07508"</f>
        <v>07508</v>
      </c>
      <c r="M12" t="str">
        <f t="shared" si="2"/>
        <v xml:space="preserve">    </v>
      </c>
      <c r="N12" t="s">
        <v>73</v>
      </c>
      <c r="O12" t="s">
        <v>30</v>
      </c>
      <c r="P12" t="s">
        <v>38</v>
      </c>
      <c r="Q12" t="s">
        <v>31</v>
      </c>
      <c r="R12" t="s">
        <v>31</v>
      </c>
      <c r="S12" t="str">
        <f t="shared" si="5"/>
        <v xml:space="preserve">I3   </v>
      </c>
      <c r="T12" t="s">
        <v>32</v>
      </c>
      <c r="U12" t="str">
        <f t="shared" si="3"/>
        <v xml:space="preserve">    </v>
      </c>
      <c r="V12">
        <v>0</v>
      </c>
      <c r="W12" t="str">
        <f>"504 "</f>
        <v xml:space="preserve">504 </v>
      </c>
      <c r="X12" t="str">
        <f>"A504"</f>
        <v>A504</v>
      </c>
    </row>
    <row r="13" spans="1:24" x14ac:dyDescent="0.25">
      <c r="A13" t="str">
        <f t="shared" si="0"/>
        <v>1612</v>
      </c>
      <c r="B13" t="str">
        <f>"8         "</f>
        <v xml:space="preserve">8         </v>
      </c>
      <c r="C13" t="str">
        <f>"3         "</f>
        <v xml:space="preserve">3         </v>
      </c>
      <c r="D13" t="s">
        <v>24</v>
      </c>
      <c r="E13">
        <v>493</v>
      </c>
      <c r="F13" t="s">
        <v>48</v>
      </c>
      <c r="G13" t="s">
        <v>74</v>
      </c>
      <c r="H13" t="str">
        <f t="shared" si="1"/>
        <v xml:space="preserve">1  </v>
      </c>
      <c r="I13" t="s">
        <v>75</v>
      </c>
      <c r="J13" t="s">
        <v>74</v>
      </c>
      <c r="K13" t="s">
        <v>76</v>
      </c>
      <c r="L13" t="str">
        <f>"07502"</f>
        <v>07502</v>
      </c>
      <c r="M13" t="str">
        <f t="shared" si="2"/>
        <v xml:space="preserve">    </v>
      </c>
      <c r="N13" t="s">
        <v>77</v>
      </c>
      <c r="O13" t="s">
        <v>30</v>
      </c>
      <c r="P13" t="s">
        <v>38</v>
      </c>
      <c r="Q13" t="s">
        <v>31</v>
      </c>
      <c r="R13" t="s">
        <v>31</v>
      </c>
      <c r="S13" t="str">
        <f t="shared" si="5"/>
        <v xml:space="preserve">I3   </v>
      </c>
      <c r="T13" t="s">
        <v>32</v>
      </c>
      <c r="U13" t="str">
        <f t="shared" si="3"/>
        <v xml:space="preserve">    </v>
      </c>
      <c r="V13">
        <v>0</v>
      </c>
      <c r="W13" t="str">
        <f>"504 "</f>
        <v xml:space="preserve">504 </v>
      </c>
      <c r="X13" t="str">
        <f>"A504"</f>
        <v>A504</v>
      </c>
    </row>
    <row r="14" spans="1:24" x14ac:dyDescent="0.25">
      <c r="A14" t="str">
        <f t="shared" si="0"/>
        <v>1612</v>
      </c>
      <c r="B14" t="str">
        <f>"8         "</f>
        <v xml:space="preserve">8         </v>
      </c>
      <c r="C14" t="str">
        <f>"4         "</f>
        <v xml:space="preserve">4         </v>
      </c>
      <c r="D14" t="s">
        <v>24</v>
      </c>
      <c r="E14">
        <v>0</v>
      </c>
      <c r="F14" t="s">
        <v>48</v>
      </c>
      <c r="G14" t="s">
        <v>48</v>
      </c>
      <c r="H14" t="str">
        <f t="shared" si="1"/>
        <v xml:space="preserve">1  </v>
      </c>
      <c r="I14" t="s">
        <v>52</v>
      </c>
      <c r="J14" t="s">
        <v>53</v>
      </c>
      <c r="K14" t="s">
        <v>54</v>
      </c>
      <c r="L14" t="str">
        <f>"00000"</f>
        <v>00000</v>
      </c>
      <c r="M14" t="str">
        <f t="shared" si="2"/>
        <v xml:space="preserve">    </v>
      </c>
      <c r="N14" t="s">
        <v>78</v>
      </c>
      <c r="O14" t="s">
        <v>30</v>
      </c>
      <c r="P14" t="s">
        <v>38</v>
      </c>
      <c r="Q14" t="s">
        <v>31</v>
      </c>
      <c r="R14" t="s">
        <v>31</v>
      </c>
      <c r="S14" t="str">
        <f t="shared" si="5"/>
        <v xml:space="preserve">I3   </v>
      </c>
      <c r="T14" t="s">
        <v>32</v>
      </c>
      <c r="U14" t="str">
        <f t="shared" si="3"/>
        <v xml:space="preserve">    </v>
      </c>
      <c r="V14">
        <v>0</v>
      </c>
      <c r="W14" t="str">
        <f>"504 "</f>
        <v xml:space="preserve">504 </v>
      </c>
      <c r="X14" t="str">
        <f>"A504"</f>
        <v>A504</v>
      </c>
    </row>
    <row r="15" spans="1:24" x14ac:dyDescent="0.25">
      <c r="A15" t="str">
        <f t="shared" si="0"/>
        <v>1612</v>
      </c>
      <c r="B15" t="str">
        <f t="shared" ref="B15:B21" si="6">"9         "</f>
        <v xml:space="preserve">9         </v>
      </c>
      <c r="C15" t="str">
        <f>"3         "</f>
        <v xml:space="preserve">3         </v>
      </c>
      <c r="D15" t="s">
        <v>24</v>
      </c>
      <c r="E15">
        <v>101</v>
      </c>
      <c r="F15" t="s">
        <v>79</v>
      </c>
      <c r="G15" t="s">
        <v>80</v>
      </c>
      <c r="H15" t="str">
        <f t="shared" si="1"/>
        <v xml:space="preserve">1  </v>
      </c>
      <c r="I15" t="s">
        <v>81</v>
      </c>
      <c r="J15" t="s">
        <v>82</v>
      </c>
      <c r="K15" t="s">
        <v>83</v>
      </c>
      <c r="L15" t="str">
        <f>"07843"</f>
        <v>07843</v>
      </c>
      <c r="M15" t="str">
        <f t="shared" si="2"/>
        <v xml:space="preserve">    </v>
      </c>
      <c r="N15" t="s">
        <v>84</v>
      </c>
      <c r="O15" t="s">
        <v>30</v>
      </c>
      <c r="P15" t="s">
        <v>38</v>
      </c>
      <c r="Q15" t="s">
        <v>31</v>
      </c>
      <c r="R15" t="s">
        <v>31</v>
      </c>
      <c r="S15" t="str">
        <f t="shared" ref="S15:S20" si="7">"R20  "</f>
        <v xml:space="preserve">R20  </v>
      </c>
      <c r="T15" t="s">
        <v>32</v>
      </c>
      <c r="U15" t="str">
        <f t="shared" si="3"/>
        <v xml:space="preserve">    </v>
      </c>
      <c r="V15">
        <v>0</v>
      </c>
      <c r="W15" t="str">
        <f>"3   "</f>
        <v xml:space="preserve">3   </v>
      </c>
      <c r="X15" t="str">
        <f>"A003"</f>
        <v>A003</v>
      </c>
    </row>
    <row r="16" spans="1:24" x14ac:dyDescent="0.25">
      <c r="A16" t="str">
        <f t="shared" si="0"/>
        <v>1612</v>
      </c>
      <c r="B16" t="str">
        <f t="shared" si="6"/>
        <v xml:space="preserve">9         </v>
      </c>
      <c r="C16" t="str">
        <f>"5         "</f>
        <v xml:space="preserve">5         </v>
      </c>
      <c r="D16" t="s">
        <v>24</v>
      </c>
      <c r="E16">
        <v>0</v>
      </c>
      <c r="F16" t="s">
        <v>79</v>
      </c>
      <c r="G16" t="s">
        <v>79</v>
      </c>
      <c r="H16" t="str">
        <f t="shared" si="1"/>
        <v xml:space="preserve">1  </v>
      </c>
      <c r="I16" t="s">
        <v>34</v>
      </c>
      <c r="J16" t="s">
        <v>35</v>
      </c>
      <c r="K16" t="s">
        <v>36</v>
      </c>
      <c r="L16" t="str">
        <f>"07507"</f>
        <v>07507</v>
      </c>
      <c r="M16" t="str">
        <f t="shared" si="2"/>
        <v xml:space="preserve">    </v>
      </c>
      <c r="N16" t="s">
        <v>85</v>
      </c>
      <c r="O16" t="s">
        <v>30</v>
      </c>
      <c r="P16" t="s">
        <v>38</v>
      </c>
      <c r="Q16" t="s">
        <v>31</v>
      </c>
      <c r="R16" t="s">
        <v>31</v>
      </c>
      <c r="S16" t="str">
        <f t="shared" si="7"/>
        <v xml:space="preserve">R20  </v>
      </c>
      <c r="T16" t="s">
        <v>32</v>
      </c>
      <c r="U16" t="str">
        <f t="shared" si="3"/>
        <v xml:space="preserve">    </v>
      </c>
      <c r="V16">
        <v>0</v>
      </c>
      <c r="W16" t="str">
        <f>"3   "</f>
        <v xml:space="preserve">3   </v>
      </c>
      <c r="X16" t="str">
        <f>"A003"</f>
        <v>A003</v>
      </c>
    </row>
    <row r="17" spans="1:24" x14ac:dyDescent="0.25">
      <c r="A17" t="str">
        <f t="shared" si="0"/>
        <v>1612</v>
      </c>
      <c r="B17" t="str">
        <f t="shared" si="6"/>
        <v xml:space="preserve">9         </v>
      </c>
      <c r="C17" t="str">
        <f>"6         "</f>
        <v xml:space="preserve">6         </v>
      </c>
      <c r="D17" t="s">
        <v>24</v>
      </c>
      <c r="E17">
        <v>0</v>
      </c>
      <c r="F17" t="s">
        <v>79</v>
      </c>
      <c r="G17" t="s">
        <v>79</v>
      </c>
      <c r="H17" t="str">
        <f t="shared" si="1"/>
        <v xml:space="preserve">1  </v>
      </c>
      <c r="I17" t="s">
        <v>34</v>
      </c>
      <c r="J17" t="s">
        <v>35</v>
      </c>
      <c r="K17" t="s">
        <v>36</v>
      </c>
      <c r="L17" t="str">
        <f>"07507"</f>
        <v>07507</v>
      </c>
      <c r="M17" t="str">
        <f t="shared" si="2"/>
        <v xml:space="preserve">    </v>
      </c>
      <c r="N17" t="s">
        <v>85</v>
      </c>
      <c r="O17" t="s">
        <v>30</v>
      </c>
      <c r="P17">
        <v>7</v>
      </c>
      <c r="Q17" t="s">
        <v>31</v>
      </c>
      <c r="R17" t="s">
        <v>31</v>
      </c>
      <c r="S17" t="str">
        <f t="shared" si="7"/>
        <v xml:space="preserve">R20  </v>
      </c>
      <c r="T17" t="s">
        <v>32</v>
      </c>
      <c r="U17" t="str">
        <f t="shared" si="3"/>
        <v xml:space="preserve">    </v>
      </c>
      <c r="V17">
        <v>0</v>
      </c>
      <c r="W17" t="str">
        <f>"3   "</f>
        <v xml:space="preserve">3   </v>
      </c>
      <c r="X17" t="str">
        <f>"A003"</f>
        <v>A003</v>
      </c>
    </row>
    <row r="18" spans="1:24" x14ac:dyDescent="0.25">
      <c r="A18" t="str">
        <f t="shared" si="0"/>
        <v>1612</v>
      </c>
      <c r="B18" t="str">
        <f t="shared" si="6"/>
        <v xml:space="preserve">9         </v>
      </c>
      <c r="C18" t="str">
        <f>"8         "</f>
        <v xml:space="preserve">8         </v>
      </c>
      <c r="D18" t="s">
        <v>24</v>
      </c>
      <c r="E18">
        <v>6</v>
      </c>
      <c r="F18" t="s">
        <v>86</v>
      </c>
      <c r="G18" t="s">
        <v>87</v>
      </c>
      <c r="H18" t="str">
        <f t="shared" si="1"/>
        <v xml:space="preserve">1  </v>
      </c>
      <c r="I18" t="s">
        <v>88</v>
      </c>
      <c r="J18" t="s">
        <v>87</v>
      </c>
      <c r="K18" t="s">
        <v>89</v>
      </c>
      <c r="L18" t="str">
        <f>"07470"</f>
        <v>07470</v>
      </c>
      <c r="M18" t="str">
        <f t="shared" si="2"/>
        <v xml:space="preserve">    </v>
      </c>
      <c r="N18" t="s">
        <v>90</v>
      </c>
      <c r="O18" t="s">
        <v>30</v>
      </c>
      <c r="P18" t="s">
        <v>38</v>
      </c>
      <c r="Q18" t="s">
        <v>31</v>
      </c>
      <c r="R18" t="s">
        <v>31</v>
      </c>
      <c r="S18" t="str">
        <f t="shared" si="7"/>
        <v xml:space="preserve">R20  </v>
      </c>
      <c r="T18" t="s">
        <v>32</v>
      </c>
      <c r="U18" t="str">
        <f t="shared" si="3"/>
        <v xml:space="preserve">    </v>
      </c>
      <c r="V18">
        <v>0</v>
      </c>
      <c r="W18" t="str">
        <f t="shared" ref="W18:W23" si="8">"2   "</f>
        <v xml:space="preserve">2   </v>
      </c>
      <c r="X18" t="str">
        <f>"A002"</f>
        <v>A002</v>
      </c>
    </row>
    <row r="19" spans="1:24" x14ac:dyDescent="0.25">
      <c r="A19" t="str">
        <f t="shared" si="0"/>
        <v>1612</v>
      </c>
      <c r="B19" t="str">
        <f t="shared" si="6"/>
        <v xml:space="preserve">9         </v>
      </c>
      <c r="C19" t="str">
        <f>"10.01     "</f>
        <v xml:space="preserve">10.01     </v>
      </c>
      <c r="D19" t="s">
        <v>24</v>
      </c>
      <c r="E19">
        <v>1</v>
      </c>
      <c r="F19" t="s">
        <v>86</v>
      </c>
      <c r="G19" t="s">
        <v>91</v>
      </c>
      <c r="H19" t="str">
        <f t="shared" si="1"/>
        <v xml:space="preserve">1  </v>
      </c>
      <c r="I19" t="s">
        <v>92</v>
      </c>
      <c r="J19" t="s">
        <v>93</v>
      </c>
      <c r="K19" t="s">
        <v>89</v>
      </c>
      <c r="L19" t="str">
        <f>"07470"</f>
        <v>07470</v>
      </c>
      <c r="M19" t="str">
        <f t="shared" si="2"/>
        <v xml:space="preserve">    </v>
      </c>
      <c r="N19">
        <v>0.33700000000000002</v>
      </c>
      <c r="O19" t="s">
        <v>30</v>
      </c>
      <c r="P19" t="s">
        <v>38</v>
      </c>
      <c r="Q19" t="s">
        <v>31</v>
      </c>
      <c r="R19" t="s">
        <v>31</v>
      </c>
      <c r="S19" t="str">
        <f t="shared" si="7"/>
        <v xml:space="preserve">R20  </v>
      </c>
      <c r="T19" t="s">
        <v>32</v>
      </c>
      <c r="U19" t="str">
        <f t="shared" si="3"/>
        <v xml:space="preserve">    </v>
      </c>
      <c r="V19">
        <v>0</v>
      </c>
      <c r="W19" t="str">
        <f t="shared" si="8"/>
        <v xml:space="preserve">2   </v>
      </c>
      <c r="X19" t="str">
        <f>"A002"</f>
        <v>A002</v>
      </c>
    </row>
    <row r="20" spans="1:24" x14ac:dyDescent="0.25">
      <c r="A20" t="str">
        <f t="shared" si="0"/>
        <v>1612</v>
      </c>
      <c r="B20" t="str">
        <f t="shared" si="6"/>
        <v xml:space="preserve">9         </v>
      </c>
      <c r="C20" t="str">
        <f>"10.04     "</f>
        <v xml:space="preserve">10.04     </v>
      </c>
      <c r="D20" t="s">
        <v>24</v>
      </c>
      <c r="E20">
        <v>73</v>
      </c>
      <c r="F20" t="s">
        <v>86</v>
      </c>
      <c r="G20" t="s">
        <v>94</v>
      </c>
      <c r="H20" t="str">
        <f t="shared" si="1"/>
        <v xml:space="preserve">1  </v>
      </c>
      <c r="I20" t="s">
        <v>95</v>
      </c>
      <c r="J20" t="s">
        <v>96</v>
      </c>
      <c r="K20" t="s">
        <v>89</v>
      </c>
      <c r="L20" t="str">
        <f>"07470"</f>
        <v>07470</v>
      </c>
      <c r="M20" t="str">
        <f t="shared" si="2"/>
        <v xml:space="preserve">    </v>
      </c>
      <c r="N20" t="s">
        <v>97</v>
      </c>
      <c r="O20" t="s">
        <v>30</v>
      </c>
      <c r="P20" t="s">
        <v>38</v>
      </c>
      <c r="Q20" t="s">
        <v>31</v>
      </c>
      <c r="R20" t="s">
        <v>31</v>
      </c>
      <c r="S20" t="str">
        <f t="shared" si="7"/>
        <v xml:space="preserve">R20  </v>
      </c>
      <c r="T20" t="s">
        <v>32</v>
      </c>
      <c r="U20" t="str">
        <f t="shared" si="3"/>
        <v xml:space="preserve">    </v>
      </c>
      <c r="V20">
        <v>0</v>
      </c>
      <c r="W20" t="str">
        <f t="shared" si="8"/>
        <v xml:space="preserve">2   </v>
      </c>
      <c r="X20" t="str">
        <f>"A003"</f>
        <v>A003</v>
      </c>
    </row>
    <row r="21" spans="1:24" x14ac:dyDescent="0.25">
      <c r="A21" t="str">
        <f t="shared" si="0"/>
        <v>1612</v>
      </c>
      <c r="B21" t="str">
        <f t="shared" si="6"/>
        <v xml:space="preserve">9         </v>
      </c>
      <c r="C21" t="str">
        <f>"34.26     "</f>
        <v xml:space="preserve">34.26     </v>
      </c>
      <c r="D21" t="s">
        <v>24</v>
      </c>
      <c r="E21">
        <v>100</v>
      </c>
      <c r="F21" t="s">
        <v>86</v>
      </c>
      <c r="G21" t="s">
        <v>98</v>
      </c>
      <c r="H21" t="str">
        <f t="shared" si="1"/>
        <v xml:space="preserve">1  </v>
      </c>
      <c r="I21" t="s">
        <v>99</v>
      </c>
      <c r="J21" t="s">
        <v>100</v>
      </c>
      <c r="K21" t="s">
        <v>101</v>
      </c>
      <c r="L21" t="str">
        <f>"07424"</f>
        <v>07424</v>
      </c>
      <c r="M21" t="str">
        <f t="shared" si="2"/>
        <v xml:space="preserve">    </v>
      </c>
      <c r="N21" t="s">
        <v>102</v>
      </c>
      <c r="O21" t="s">
        <v>30</v>
      </c>
      <c r="P21" t="s">
        <v>38</v>
      </c>
      <c r="Q21" t="s">
        <v>31</v>
      </c>
      <c r="R21" t="s">
        <v>31</v>
      </c>
      <c r="S21" t="str">
        <f>"     "</f>
        <v xml:space="preserve">     </v>
      </c>
      <c r="T21" t="s">
        <v>32</v>
      </c>
      <c r="U21" t="str">
        <f t="shared" si="3"/>
        <v xml:space="preserve">    </v>
      </c>
      <c r="V21">
        <v>0</v>
      </c>
      <c r="W21" t="str">
        <f t="shared" si="8"/>
        <v xml:space="preserve">2   </v>
      </c>
      <c r="X21" t="str">
        <f>"A002"</f>
        <v>A002</v>
      </c>
    </row>
    <row r="22" spans="1:24" x14ac:dyDescent="0.25">
      <c r="A22" t="str">
        <f t="shared" si="0"/>
        <v>1612</v>
      </c>
      <c r="B22" t="str">
        <f>"9.03      "</f>
        <v xml:space="preserve">9.03      </v>
      </c>
      <c r="C22" t="str">
        <f>"1         "</f>
        <v xml:space="preserve">1         </v>
      </c>
      <c r="D22" t="s">
        <v>24</v>
      </c>
      <c r="E22">
        <v>2</v>
      </c>
      <c r="F22" t="s">
        <v>103</v>
      </c>
      <c r="G22" t="s">
        <v>104</v>
      </c>
      <c r="H22" t="str">
        <f t="shared" si="1"/>
        <v xml:space="preserve">1  </v>
      </c>
      <c r="I22" t="s">
        <v>105</v>
      </c>
      <c r="J22" t="s">
        <v>106</v>
      </c>
      <c r="K22" t="s">
        <v>107</v>
      </c>
      <c r="L22" t="str">
        <f>"95136"</f>
        <v>95136</v>
      </c>
      <c r="M22" t="str">
        <f t="shared" si="2"/>
        <v xml:space="preserve">    </v>
      </c>
      <c r="N22" t="s">
        <v>108</v>
      </c>
      <c r="O22" t="s">
        <v>30</v>
      </c>
      <c r="P22" t="s">
        <v>38</v>
      </c>
      <c r="Q22" t="s">
        <v>31</v>
      </c>
      <c r="R22" t="s">
        <v>31</v>
      </c>
      <c r="S22" t="str">
        <f>"R20  "</f>
        <v xml:space="preserve">R20  </v>
      </c>
      <c r="T22" t="s">
        <v>32</v>
      </c>
      <c r="U22" t="str">
        <f t="shared" si="3"/>
        <v xml:space="preserve">    </v>
      </c>
      <c r="V22">
        <v>0</v>
      </c>
      <c r="W22" t="str">
        <f t="shared" si="8"/>
        <v xml:space="preserve">2   </v>
      </c>
      <c r="X22" t="str">
        <f>"A002"</f>
        <v>A002</v>
      </c>
    </row>
    <row r="23" spans="1:24" x14ac:dyDescent="0.25">
      <c r="A23" t="str">
        <f t="shared" si="0"/>
        <v>1612</v>
      </c>
      <c r="B23" t="str">
        <f>"9.04      "</f>
        <v xml:space="preserve">9.04      </v>
      </c>
      <c r="C23" t="str">
        <f>"3         "</f>
        <v xml:space="preserve">3         </v>
      </c>
      <c r="D23" t="s">
        <v>24</v>
      </c>
      <c r="E23">
        <v>65</v>
      </c>
      <c r="F23" t="s">
        <v>109</v>
      </c>
      <c r="G23" t="s">
        <v>110</v>
      </c>
      <c r="H23" t="str">
        <f t="shared" si="1"/>
        <v xml:space="preserve">1  </v>
      </c>
      <c r="I23" t="s">
        <v>111</v>
      </c>
      <c r="J23" t="s">
        <v>112</v>
      </c>
      <c r="K23" t="s">
        <v>113</v>
      </c>
      <c r="L23" t="str">
        <f>"07403"</f>
        <v>07403</v>
      </c>
      <c r="M23" t="str">
        <f t="shared" si="2"/>
        <v xml:space="preserve">    </v>
      </c>
      <c r="N23" t="s">
        <v>114</v>
      </c>
      <c r="O23" t="s">
        <v>30</v>
      </c>
      <c r="P23" t="s">
        <v>38</v>
      </c>
      <c r="Q23" t="s">
        <v>31</v>
      </c>
      <c r="R23" t="s">
        <v>31</v>
      </c>
      <c r="S23" t="str">
        <f>"R20  "</f>
        <v xml:space="preserve">R20  </v>
      </c>
      <c r="T23" t="s">
        <v>32</v>
      </c>
      <c r="U23" t="str">
        <f t="shared" si="3"/>
        <v xml:space="preserve">    </v>
      </c>
      <c r="V23">
        <v>0</v>
      </c>
      <c r="W23" t="str">
        <f t="shared" si="8"/>
        <v xml:space="preserve">2   </v>
      </c>
      <c r="X23" t="str">
        <f>"A002"</f>
        <v>A002</v>
      </c>
    </row>
    <row r="24" spans="1:24" x14ac:dyDescent="0.25">
      <c r="A24" t="str">
        <f t="shared" si="0"/>
        <v>1612</v>
      </c>
      <c r="B24" t="str">
        <f>"9.05      "</f>
        <v xml:space="preserve">9.05      </v>
      </c>
      <c r="C24" t="str">
        <f>"10.05     "</f>
        <v xml:space="preserve">10.05     </v>
      </c>
      <c r="D24" t="s">
        <v>24</v>
      </c>
      <c r="E24">
        <v>0</v>
      </c>
      <c r="F24" t="s">
        <v>115</v>
      </c>
      <c r="G24" t="s">
        <v>116</v>
      </c>
      <c r="H24" t="str">
        <f t="shared" si="1"/>
        <v xml:space="preserve">1  </v>
      </c>
      <c r="I24" t="s">
        <v>117</v>
      </c>
      <c r="J24" t="s">
        <v>116</v>
      </c>
      <c r="K24" t="s">
        <v>118</v>
      </c>
      <c r="L24" t="str">
        <f>"00000"</f>
        <v>00000</v>
      </c>
      <c r="M24" t="str">
        <f t="shared" si="2"/>
        <v xml:space="preserve">    </v>
      </c>
      <c r="N24" t="s">
        <v>38</v>
      </c>
      <c r="O24" t="s">
        <v>119</v>
      </c>
      <c r="P24" t="s">
        <v>38</v>
      </c>
      <c r="Q24" t="s">
        <v>31</v>
      </c>
      <c r="R24" t="s">
        <v>31</v>
      </c>
      <c r="S24" t="str">
        <f>"     "</f>
        <v xml:space="preserve">     </v>
      </c>
      <c r="T24" t="s">
        <v>32</v>
      </c>
      <c r="U24" t="str">
        <f t="shared" si="3"/>
        <v xml:space="preserve">    </v>
      </c>
      <c r="V24">
        <v>0</v>
      </c>
      <c r="W24" t="str">
        <f>"    "</f>
        <v xml:space="preserve">    </v>
      </c>
      <c r="X24" t="str">
        <f>"FF01"</f>
        <v>FF01</v>
      </c>
    </row>
    <row r="25" spans="1:24" x14ac:dyDescent="0.25">
      <c r="A25" t="str">
        <f t="shared" si="0"/>
        <v>1612</v>
      </c>
      <c r="B25" t="str">
        <f>"9.05      "</f>
        <v xml:space="preserve">9.05      </v>
      </c>
      <c r="C25" t="str">
        <f>"25        "</f>
        <v xml:space="preserve">25        </v>
      </c>
      <c r="D25" t="s">
        <v>24</v>
      </c>
      <c r="E25">
        <v>52</v>
      </c>
      <c r="F25" t="s">
        <v>120</v>
      </c>
      <c r="G25" t="s">
        <v>121</v>
      </c>
      <c r="H25" t="str">
        <f t="shared" si="1"/>
        <v xml:space="preserve">1  </v>
      </c>
      <c r="I25" t="s">
        <v>122</v>
      </c>
      <c r="J25" t="s">
        <v>123</v>
      </c>
      <c r="K25" t="s">
        <v>124</v>
      </c>
      <c r="L25" t="str">
        <f>"07508"</f>
        <v>07508</v>
      </c>
      <c r="M25" t="str">
        <f t="shared" si="2"/>
        <v xml:space="preserve">    </v>
      </c>
      <c r="N25" t="s">
        <v>125</v>
      </c>
      <c r="O25" t="s">
        <v>30</v>
      </c>
      <c r="P25" t="s">
        <v>38</v>
      </c>
      <c r="Q25" t="s">
        <v>31</v>
      </c>
      <c r="R25" t="s">
        <v>31</v>
      </c>
      <c r="S25" t="str">
        <f>"R20  "</f>
        <v xml:space="preserve">R20  </v>
      </c>
      <c r="T25" t="s">
        <v>32</v>
      </c>
      <c r="U25" t="str">
        <f t="shared" si="3"/>
        <v xml:space="preserve">    </v>
      </c>
      <c r="V25">
        <v>0</v>
      </c>
      <c r="W25" t="str">
        <f>"2   "</f>
        <v xml:space="preserve">2   </v>
      </c>
      <c r="X25" t="str">
        <f>"A002"</f>
        <v>A002</v>
      </c>
    </row>
    <row r="26" spans="1:24" x14ac:dyDescent="0.25">
      <c r="A26" t="str">
        <f t="shared" si="0"/>
        <v>1612</v>
      </c>
      <c r="B26" t="str">
        <f>"9.06      "</f>
        <v xml:space="preserve">9.06      </v>
      </c>
      <c r="C26" t="str">
        <f>"1.01      "</f>
        <v xml:space="preserve">1.01      </v>
      </c>
      <c r="D26" t="s">
        <v>24</v>
      </c>
      <c r="E26">
        <v>1</v>
      </c>
      <c r="F26" t="s">
        <v>103</v>
      </c>
      <c r="G26" t="s">
        <v>126</v>
      </c>
      <c r="H26" t="str">
        <f t="shared" si="1"/>
        <v xml:space="preserve">1  </v>
      </c>
      <c r="I26" t="s">
        <v>105</v>
      </c>
      <c r="J26" t="s">
        <v>106</v>
      </c>
      <c r="K26" t="s">
        <v>107</v>
      </c>
      <c r="L26" t="str">
        <f>"95136"</f>
        <v>95136</v>
      </c>
      <c r="M26" t="str">
        <f t="shared" si="2"/>
        <v xml:space="preserve">    </v>
      </c>
      <c r="N26" t="s">
        <v>127</v>
      </c>
      <c r="O26" t="s">
        <v>30</v>
      </c>
      <c r="P26" t="s">
        <v>38</v>
      </c>
      <c r="Q26" t="s">
        <v>31</v>
      </c>
      <c r="R26" t="s">
        <v>31</v>
      </c>
      <c r="S26" t="str">
        <f>"R20  "</f>
        <v xml:space="preserve">R20  </v>
      </c>
      <c r="T26" t="s">
        <v>32</v>
      </c>
      <c r="U26" t="str">
        <f t="shared" si="3"/>
        <v xml:space="preserve">    </v>
      </c>
      <c r="V26">
        <v>0</v>
      </c>
      <c r="W26" t="str">
        <f>"2   "</f>
        <v xml:space="preserve">2   </v>
      </c>
      <c r="X26" t="str">
        <f>"A002"</f>
        <v>A002</v>
      </c>
    </row>
    <row r="27" spans="1:24" x14ac:dyDescent="0.25">
      <c r="A27" t="str">
        <f t="shared" si="0"/>
        <v>1612</v>
      </c>
      <c r="B27" t="str">
        <f>"9.08      "</f>
        <v xml:space="preserve">9.08      </v>
      </c>
      <c r="C27" t="str">
        <f>"1.01      "</f>
        <v xml:space="preserve">1.01      </v>
      </c>
      <c r="D27" t="s">
        <v>24</v>
      </c>
      <c r="E27">
        <v>3</v>
      </c>
      <c r="F27" t="s">
        <v>128</v>
      </c>
      <c r="G27" t="s">
        <v>129</v>
      </c>
      <c r="H27" t="str">
        <f t="shared" si="1"/>
        <v xml:space="preserve">1  </v>
      </c>
      <c r="I27" t="s">
        <v>130</v>
      </c>
      <c r="J27" t="s">
        <v>131</v>
      </c>
      <c r="K27" t="s">
        <v>132</v>
      </c>
      <c r="L27" t="str">
        <f>"28403"</f>
        <v>28403</v>
      </c>
      <c r="M27" t="str">
        <f t="shared" si="2"/>
        <v xml:space="preserve">    </v>
      </c>
      <c r="N27" t="s">
        <v>133</v>
      </c>
      <c r="O27" t="s">
        <v>134</v>
      </c>
      <c r="P27" t="s">
        <v>38</v>
      </c>
      <c r="Q27" t="s">
        <v>31</v>
      </c>
      <c r="R27" t="s">
        <v>31</v>
      </c>
      <c r="S27" t="str">
        <f t="shared" ref="S27:S32" si="9">"     "</f>
        <v xml:space="preserve">     </v>
      </c>
      <c r="T27">
        <v>0</v>
      </c>
      <c r="U27" t="str">
        <f t="shared" si="3"/>
        <v xml:space="preserve">    </v>
      </c>
      <c r="V27">
        <v>0</v>
      </c>
      <c r="W27" t="str">
        <f>"22  "</f>
        <v xml:space="preserve">22  </v>
      </c>
      <c r="X27" t="str">
        <f>"A022"</f>
        <v>A022</v>
      </c>
    </row>
    <row r="28" spans="1:24" x14ac:dyDescent="0.25">
      <c r="A28" t="str">
        <f t="shared" si="0"/>
        <v>1612</v>
      </c>
      <c r="B28" t="str">
        <f>"9.08      "</f>
        <v xml:space="preserve">9.08      </v>
      </c>
      <c r="C28" t="str">
        <f>"9.01      "</f>
        <v xml:space="preserve">9.01      </v>
      </c>
      <c r="D28" t="s">
        <v>24</v>
      </c>
      <c r="E28">
        <v>9</v>
      </c>
      <c r="F28" t="s">
        <v>135</v>
      </c>
      <c r="G28" t="s">
        <v>136</v>
      </c>
      <c r="H28" t="str">
        <f t="shared" si="1"/>
        <v xml:space="preserve">1  </v>
      </c>
      <c r="I28" t="s">
        <v>130</v>
      </c>
      <c r="J28" t="s">
        <v>131</v>
      </c>
      <c r="K28" t="s">
        <v>132</v>
      </c>
      <c r="L28" t="str">
        <f>"28403"</f>
        <v>28403</v>
      </c>
      <c r="M28" t="str">
        <f t="shared" si="2"/>
        <v xml:space="preserve">    </v>
      </c>
      <c r="N28" t="s">
        <v>137</v>
      </c>
      <c r="O28" t="s">
        <v>134</v>
      </c>
      <c r="P28" t="s">
        <v>38</v>
      </c>
      <c r="Q28" t="s">
        <v>31</v>
      </c>
      <c r="R28" t="s">
        <v>31</v>
      </c>
      <c r="S28" t="str">
        <f t="shared" si="9"/>
        <v xml:space="preserve">     </v>
      </c>
      <c r="T28" t="s">
        <v>32</v>
      </c>
      <c r="U28" t="str">
        <f t="shared" si="3"/>
        <v xml:space="preserve">    </v>
      </c>
      <c r="V28">
        <v>0</v>
      </c>
      <c r="W28" t="str">
        <f>"22  "</f>
        <v xml:space="preserve">22  </v>
      </c>
      <c r="X28" t="str">
        <f>"A022"</f>
        <v>A022</v>
      </c>
    </row>
    <row r="29" spans="1:24" x14ac:dyDescent="0.25">
      <c r="A29" t="str">
        <f t="shared" si="0"/>
        <v>1612</v>
      </c>
      <c r="B29" t="str">
        <f>"9.08      "</f>
        <v xml:space="preserve">9.08      </v>
      </c>
      <c r="C29" t="str">
        <f>"26.01     "</f>
        <v xml:space="preserve">26.01     </v>
      </c>
      <c r="D29" t="s">
        <v>24</v>
      </c>
      <c r="E29">
        <v>63</v>
      </c>
      <c r="F29" t="s">
        <v>138</v>
      </c>
      <c r="G29" t="s">
        <v>139</v>
      </c>
      <c r="H29" t="str">
        <f t="shared" si="1"/>
        <v xml:space="preserve">1  </v>
      </c>
      <c r="I29" t="s">
        <v>130</v>
      </c>
      <c r="J29" t="s">
        <v>131</v>
      </c>
      <c r="K29" t="s">
        <v>132</v>
      </c>
      <c r="L29" t="str">
        <f>"28403"</f>
        <v>28403</v>
      </c>
      <c r="M29" t="str">
        <f t="shared" si="2"/>
        <v xml:space="preserve">    </v>
      </c>
      <c r="N29" t="s">
        <v>140</v>
      </c>
      <c r="O29" t="s">
        <v>134</v>
      </c>
      <c r="P29" t="s">
        <v>38</v>
      </c>
      <c r="Q29" t="s">
        <v>31</v>
      </c>
      <c r="R29" t="s">
        <v>31</v>
      </c>
      <c r="S29" t="str">
        <f t="shared" si="9"/>
        <v xml:space="preserve">     </v>
      </c>
      <c r="T29" t="s">
        <v>32</v>
      </c>
      <c r="U29" t="str">
        <f t="shared" si="3"/>
        <v xml:space="preserve">    </v>
      </c>
      <c r="V29">
        <v>0</v>
      </c>
      <c r="W29" t="str">
        <f>"22  "</f>
        <v xml:space="preserve">22  </v>
      </c>
      <c r="X29" t="str">
        <f>"A022"</f>
        <v>A022</v>
      </c>
    </row>
    <row r="30" spans="1:24" x14ac:dyDescent="0.25">
      <c r="A30" t="str">
        <f t="shared" si="0"/>
        <v>1612</v>
      </c>
      <c r="B30" t="str">
        <f>"9.08      "</f>
        <v xml:space="preserve">9.08      </v>
      </c>
      <c r="C30" t="str">
        <f>"70.01     "</f>
        <v xml:space="preserve">70.01     </v>
      </c>
      <c r="D30" t="s">
        <v>24</v>
      </c>
      <c r="E30">
        <v>2</v>
      </c>
      <c r="F30" t="s">
        <v>128</v>
      </c>
      <c r="G30" t="s">
        <v>141</v>
      </c>
      <c r="H30" t="str">
        <f t="shared" si="1"/>
        <v xml:space="preserve">1  </v>
      </c>
      <c r="I30" t="s">
        <v>130</v>
      </c>
      <c r="J30" t="s">
        <v>131</v>
      </c>
      <c r="K30" t="s">
        <v>132</v>
      </c>
      <c r="L30" t="str">
        <f>"28403"</f>
        <v>28403</v>
      </c>
      <c r="M30" t="str">
        <f t="shared" si="2"/>
        <v xml:space="preserve">    </v>
      </c>
      <c r="N30" t="s">
        <v>142</v>
      </c>
      <c r="O30" t="s">
        <v>134</v>
      </c>
      <c r="P30" t="s">
        <v>38</v>
      </c>
      <c r="Q30" t="s">
        <v>31</v>
      </c>
      <c r="R30" t="s">
        <v>31</v>
      </c>
      <c r="S30" t="str">
        <f t="shared" si="9"/>
        <v xml:space="preserve">     </v>
      </c>
      <c r="T30" t="s">
        <v>32</v>
      </c>
      <c r="U30" t="str">
        <f t="shared" si="3"/>
        <v xml:space="preserve">    </v>
      </c>
      <c r="V30">
        <v>0</v>
      </c>
      <c r="W30" t="str">
        <f>"22  "</f>
        <v xml:space="preserve">22  </v>
      </c>
      <c r="X30" t="str">
        <f>"A022"</f>
        <v>A022</v>
      </c>
    </row>
    <row r="31" spans="1:24" x14ac:dyDescent="0.25">
      <c r="A31" t="str">
        <f t="shared" si="0"/>
        <v>1612</v>
      </c>
      <c r="B31" t="str">
        <f>"9.08      "</f>
        <v xml:space="preserve">9.08      </v>
      </c>
      <c r="C31" t="str">
        <f>"85.01     "</f>
        <v xml:space="preserve">85.01     </v>
      </c>
      <c r="D31" t="s">
        <v>24</v>
      </c>
      <c r="E31">
        <v>127</v>
      </c>
      <c r="F31" t="s">
        <v>143</v>
      </c>
      <c r="G31" t="s">
        <v>144</v>
      </c>
      <c r="H31" t="str">
        <f t="shared" si="1"/>
        <v xml:space="preserve">1  </v>
      </c>
      <c r="I31" t="s">
        <v>130</v>
      </c>
      <c r="J31" t="s">
        <v>131</v>
      </c>
      <c r="K31" t="s">
        <v>132</v>
      </c>
      <c r="L31" t="str">
        <f>"28403"</f>
        <v>28403</v>
      </c>
      <c r="M31" t="str">
        <f t="shared" si="2"/>
        <v xml:space="preserve">    </v>
      </c>
      <c r="N31" t="s">
        <v>145</v>
      </c>
      <c r="O31" t="s">
        <v>134</v>
      </c>
      <c r="P31" t="s">
        <v>38</v>
      </c>
      <c r="Q31" t="s">
        <v>31</v>
      </c>
      <c r="R31" t="s">
        <v>31</v>
      </c>
      <c r="S31" t="str">
        <f t="shared" si="9"/>
        <v xml:space="preserve">     </v>
      </c>
      <c r="T31" t="s">
        <v>32</v>
      </c>
      <c r="U31" t="str">
        <f t="shared" si="3"/>
        <v xml:space="preserve">    </v>
      </c>
      <c r="V31">
        <v>0</v>
      </c>
      <c r="W31" t="str">
        <f>"22  "</f>
        <v xml:space="preserve">22  </v>
      </c>
      <c r="X31" t="str">
        <f>"    "</f>
        <v xml:space="preserve">    </v>
      </c>
    </row>
    <row r="32" spans="1:24" x14ac:dyDescent="0.25">
      <c r="A32" t="str">
        <f t="shared" si="0"/>
        <v>1612</v>
      </c>
      <c r="B32" t="str">
        <f>"9.19      "</f>
        <v xml:space="preserve">9.19      </v>
      </c>
      <c r="C32" t="str">
        <f>"20.05     "</f>
        <v xml:space="preserve">20.05     </v>
      </c>
      <c r="D32" t="s">
        <v>24</v>
      </c>
      <c r="E32">
        <v>131</v>
      </c>
      <c r="F32" t="s">
        <v>109</v>
      </c>
      <c r="G32" t="s">
        <v>146</v>
      </c>
      <c r="H32" t="str">
        <f t="shared" si="1"/>
        <v xml:space="preserve">1  </v>
      </c>
      <c r="I32" t="s">
        <v>147</v>
      </c>
      <c r="J32" t="s">
        <v>148</v>
      </c>
      <c r="K32" t="s">
        <v>149</v>
      </c>
      <c r="L32" t="str">
        <f>"07011"</f>
        <v>07011</v>
      </c>
      <c r="M32" t="str">
        <f t="shared" si="2"/>
        <v xml:space="preserve">    </v>
      </c>
      <c r="N32" t="s">
        <v>150</v>
      </c>
      <c r="O32" t="s">
        <v>30</v>
      </c>
      <c r="P32" t="s">
        <v>38</v>
      </c>
      <c r="Q32" t="s">
        <v>31</v>
      </c>
      <c r="R32" t="s">
        <v>31</v>
      </c>
      <c r="S32" t="str">
        <f t="shared" si="9"/>
        <v xml:space="preserve">     </v>
      </c>
      <c r="T32" t="s">
        <v>32</v>
      </c>
      <c r="U32" t="str">
        <f t="shared" si="3"/>
        <v xml:space="preserve">    </v>
      </c>
      <c r="V32">
        <v>0</v>
      </c>
      <c r="W32" t="str">
        <f>"2   "</f>
        <v xml:space="preserve">2   </v>
      </c>
      <c r="X32" t="str">
        <f>"    "</f>
        <v xml:space="preserve">    </v>
      </c>
    </row>
    <row r="33" spans="1:24" x14ac:dyDescent="0.25">
      <c r="A33" t="str">
        <f t="shared" si="0"/>
        <v>1612</v>
      </c>
      <c r="B33" t="str">
        <f>"11        "</f>
        <v xml:space="preserve">11        </v>
      </c>
      <c r="C33" t="str">
        <f>"9.01      "</f>
        <v xml:space="preserve">9.01      </v>
      </c>
      <c r="D33" t="s">
        <v>24</v>
      </c>
      <c r="E33">
        <v>95</v>
      </c>
      <c r="F33" t="s">
        <v>151</v>
      </c>
      <c r="G33" t="s">
        <v>152</v>
      </c>
      <c r="H33" t="str">
        <f t="shared" si="1"/>
        <v xml:space="preserve">1  </v>
      </c>
      <c r="I33" t="s">
        <v>153</v>
      </c>
      <c r="J33" t="s">
        <v>154</v>
      </c>
      <c r="K33" t="s">
        <v>155</v>
      </c>
      <c r="L33" t="str">
        <f>"07417"</f>
        <v>07417</v>
      </c>
      <c r="M33" t="str">
        <f t="shared" si="2"/>
        <v xml:space="preserve">    </v>
      </c>
      <c r="N33" t="s">
        <v>156</v>
      </c>
      <c r="O33" t="s">
        <v>30</v>
      </c>
      <c r="P33" t="s">
        <v>38</v>
      </c>
      <c r="Q33" t="s">
        <v>31</v>
      </c>
      <c r="R33" t="s">
        <v>31</v>
      </c>
      <c r="S33" t="str">
        <f>"B3   "</f>
        <v xml:space="preserve">B3   </v>
      </c>
      <c r="T33" t="s">
        <v>32</v>
      </c>
      <c r="U33" t="str">
        <f t="shared" si="3"/>
        <v xml:space="preserve">    </v>
      </c>
      <c r="V33">
        <v>0</v>
      </c>
      <c r="W33" t="str">
        <f>"504 "</f>
        <v xml:space="preserve">504 </v>
      </c>
      <c r="X33" t="str">
        <f>"A504"</f>
        <v>A504</v>
      </c>
    </row>
    <row r="34" spans="1:24" x14ac:dyDescent="0.25">
      <c r="A34" t="str">
        <f t="shared" ref="A34:A65" si="10">"1612"</f>
        <v>1612</v>
      </c>
      <c r="B34" t="str">
        <f>"16        "</f>
        <v xml:space="preserve">16        </v>
      </c>
      <c r="C34" t="str">
        <f>"4.01      "</f>
        <v xml:space="preserve">4.01      </v>
      </c>
      <c r="D34" t="s">
        <v>24</v>
      </c>
      <c r="E34">
        <v>184</v>
      </c>
      <c r="F34" t="s">
        <v>157</v>
      </c>
      <c r="G34" t="s">
        <v>158</v>
      </c>
      <c r="H34" t="str">
        <f t="shared" ref="H34:H65" si="11">"1  "</f>
        <v xml:space="preserve">1  </v>
      </c>
      <c r="I34" t="s">
        <v>159</v>
      </c>
      <c r="J34" t="s">
        <v>160</v>
      </c>
      <c r="K34" t="s">
        <v>161</v>
      </c>
      <c r="L34" t="str">
        <f>"07512"</f>
        <v>07512</v>
      </c>
      <c r="M34" t="str">
        <f t="shared" ref="M34:M65" si="12">"    "</f>
        <v xml:space="preserve">    </v>
      </c>
      <c r="N34" t="s">
        <v>127</v>
      </c>
      <c r="O34" t="s">
        <v>30</v>
      </c>
      <c r="P34" t="s">
        <v>38</v>
      </c>
      <c r="Q34" t="s">
        <v>31</v>
      </c>
      <c r="R34" t="s">
        <v>31</v>
      </c>
      <c r="S34" t="str">
        <f>"RB   "</f>
        <v xml:space="preserve">RB   </v>
      </c>
      <c r="T34">
        <v>1993</v>
      </c>
      <c r="U34" t="str">
        <f t="shared" ref="U34:U65" si="13">"    "</f>
        <v xml:space="preserve">    </v>
      </c>
      <c r="V34">
        <v>0</v>
      </c>
      <c r="W34" t="str">
        <f>"6   "</f>
        <v xml:space="preserve">6   </v>
      </c>
      <c r="X34" t="str">
        <f>"A006"</f>
        <v>A006</v>
      </c>
    </row>
    <row r="35" spans="1:24" x14ac:dyDescent="0.25">
      <c r="A35" t="str">
        <f t="shared" si="10"/>
        <v>1612</v>
      </c>
      <c r="B35" t="str">
        <f>"32        "</f>
        <v xml:space="preserve">32        </v>
      </c>
      <c r="C35" t="str">
        <f>"7         "</f>
        <v xml:space="preserve">7         </v>
      </c>
      <c r="D35" t="s">
        <v>24</v>
      </c>
      <c r="E35">
        <v>128</v>
      </c>
      <c r="F35" t="s">
        <v>162</v>
      </c>
      <c r="G35" t="s">
        <v>163</v>
      </c>
      <c r="H35" t="str">
        <f t="shared" si="11"/>
        <v xml:space="preserve">1  </v>
      </c>
      <c r="I35" t="s">
        <v>164</v>
      </c>
      <c r="J35" t="s">
        <v>165</v>
      </c>
      <c r="K35" t="s">
        <v>166</v>
      </c>
      <c r="L35" t="str">
        <f>"14051"</f>
        <v>14051</v>
      </c>
      <c r="M35" t="str">
        <f t="shared" si="12"/>
        <v xml:space="preserve">    </v>
      </c>
      <c r="N35" t="s">
        <v>167</v>
      </c>
      <c r="O35" t="s">
        <v>30</v>
      </c>
      <c r="P35">
        <v>8</v>
      </c>
      <c r="Q35" t="s">
        <v>31</v>
      </c>
      <c r="R35" t="s">
        <v>31</v>
      </c>
      <c r="S35" t="str">
        <f>"B2   "</f>
        <v xml:space="preserve">B2   </v>
      </c>
      <c r="T35" t="s">
        <v>32</v>
      </c>
      <c r="U35" t="str">
        <f t="shared" si="13"/>
        <v xml:space="preserve">    </v>
      </c>
      <c r="V35">
        <v>0</v>
      </c>
      <c r="W35" t="str">
        <f>"403 "</f>
        <v xml:space="preserve">403 </v>
      </c>
      <c r="X35" t="str">
        <f>"FF03"</f>
        <v>FF03</v>
      </c>
    </row>
    <row r="36" spans="1:24" x14ac:dyDescent="0.25">
      <c r="A36" t="str">
        <f t="shared" si="10"/>
        <v>1612</v>
      </c>
      <c r="B36" t="str">
        <f>"36        "</f>
        <v xml:space="preserve">36        </v>
      </c>
      <c r="C36" t="str">
        <f>"11.01     "</f>
        <v xml:space="preserve">11.01     </v>
      </c>
      <c r="D36" t="s">
        <v>24</v>
      </c>
      <c r="E36">
        <v>118</v>
      </c>
      <c r="F36" t="s">
        <v>168</v>
      </c>
      <c r="G36" t="s">
        <v>169</v>
      </c>
      <c r="H36" t="str">
        <f t="shared" si="11"/>
        <v xml:space="preserve">1  </v>
      </c>
      <c r="I36" t="s">
        <v>170</v>
      </c>
      <c r="J36" t="s">
        <v>171</v>
      </c>
      <c r="K36" t="s">
        <v>161</v>
      </c>
      <c r="L36" t="str">
        <f>"07512"</f>
        <v>07512</v>
      </c>
      <c r="M36" t="str">
        <f t="shared" si="12"/>
        <v xml:space="preserve">    </v>
      </c>
      <c r="N36" t="s">
        <v>172</v>
      </c>
      <c r="O36" t="s">
        <v>30</v>
      </c>
      <c r="P36" t="s">
        <v>38</v>
      </c>
      <c r="Q36" t="s">
        <v>31</v>
      </c>
      <c r="R36" t="s">
        <v>31</v>
      </c>
      <c r="S36" t="str">
        <f>"R7   "</f>
        <v xml:space="preserve">R7   </v>
      </c>
      <c r="T36">
        <v>2022</v>
      </c>
      <c r="U36" t="str">
        <f t="shared" si="13"/>
        <v xml:space="preserve">    </v>
      </c>
      <c r="V36">
        <v>2924</v>
      </c>
      <c r="W36" t="str">
        <f>"4   "</f>
        <v xml:space="preserve">4   </v>
      </c>
      <c r="X36" t="str">
        <f>"A004"</f>
        <v>A004</v>
      </c>
    </row>
    <row r="37" spans="1:24" x14ac:dyDescent="0.25">
      <c r="A37" t="str">
        <f t="shared" si="10"/>
        <v>1612</v>
      </c>
      <c r="B37" t="str">
        <f>"38        "</f>
        <v xml:space="preserve">38        </v>
      </c>
      <c r="C37" t="str">
        <f>"11        "</f>
        <v xml:space="preserve">11        </v>
      </c>
      <c r="D37" t="s">
        <v>24</v>
      </c>
      <c r="E37">
        <v>13</v>
      </c>
      <c r="F37" t="s">
        <v>173</v>
      </c>
      <c r="G37" t="s">
        <v>174</v>
      </c>
      <c r="H37" t="str">
        <f t="shared" si="11"/>
        <v xml:space="preserve">1  </v>
      </c>
      <c r="I37" t="s">
        <v>175</v>
      </c>
      <c r="J37" t="s">
        <v>176</v>
      </c>
      <c r="K37" t="s">
        <v>161</v>
      </c>
      <c r="L37" t="str">
        <f>"07512"</f>
        <v>07512</v>
      </c>
      <c r="M37" t="str">
        <f t="shared" si="12"/>
        <v xml:space="preserve">    </v>
      </c>
      <c r="N37" t="s">
        <v>177</v>
      </c>
      <c r="O37" t="s">
        <v>30</v>
      </c>
      <c r="P37" t="s">
        <v>38</v>
      </c>
      <c r="Q37" t="s">
        <v>31</v>
      </c>
      <c r="R37" t="s">
        <v>31</v>
      </c>
      <c r="S37" t="str">
        <f>"R7   "</f>
        <v xml:space="preserve">R7   </v>
      </c>
      <c r="T37">
        <v>2015</v>
      </c>
      <c r="U37" t="str">
        <f t="shared" si="13"/>
        <v xml:space="preserve">    </v>
      </c>
      <c r="V37">
        <v>2500</v>
      </c>
      <c r="W37" t="str">
        <f>"4   "</f>
        <v xml:space="preserve">4   </v>
      </c>
      <c r="X37" t="str">
        <f>"A004"</f>
        <v>A004</v>
      </c>
    </row>
    <row r="38" spans="1:24" x14ac:dyDescent="0.25">
      <c r="A38" t="str">
        <f t="shared" si="10"/>
        <v>1612</v>
      </c>
      <c r="B38" t="str">
        <f>"40        "</f>
        <v xml:space="preserve">40        </v>
      </c>
      <c r="C38" t="str">
        <f>"18        "</f>
        <v xml:space="preserve">18        </v>
      </c>
      <c r="D38" t="s">
        <v>24</v>
      </c>
      <c r="E38">
        <v>45</v>
      </c>
      <c r="F38" t="s">
        <v>178</v>
      </c>
      <c r="G38" t="s">
        <v>179</v>
      </c>
      <c r="H38" t="str">
        <f t="shared" si="11"/>
        <v xml:space="preserve">1  </v>
      </c>
      <c r="I38" t="s">
        <v>180</v>
      </c>
      <c r="J38" t="s">
        <v>181</v>
      </c>
      <c r="K38" t="s">
        <v>118</v>
      </c>
      <c r="L38" t="str">
        <f>"07512"</f>
        <v>07512</v>
      </c>
      <c r="M38" t="str">
        <f t="shared" si="12"/>
        <v xml:space="preserve">    </v>
      </c>
      <c r="N38" t="s">
        <v>182</v>
      </c>
      <c r="O38" t="s">
        <v>30</v>
      </c>
      <c r="P38" t="s">
        <v>38</v>
      </c>
      <c r="Q38" t="s">
        <v>31</v>
      </c>
      <c r="R38" t="s">
        <v>31</v>
      </c>
      <c r="S38" t="str">
        <f>"R7   "</f>
        <v xml:space="preserve">R7   </v>
      </c>
      <c r="T38">
        <v>2019</v>
      </c>
      <c r="U38" t="str">
        <f t="shared" si="13"/>
        <v xml:space="preserve">    </v>
      </c>
      <c r="V38">
        <v>2220</v>
      </c>
      <c r="W38" t="str">
        <f>"4   "</f>
        <v xml:space="preserve">4   </v>
      </c>
      <c r="X38" t="str">
        <f>"A004"</f>
        <v>A004</v>
      </c>
    </row>
    <row r="39" spans="1:24" x14ac:dyDescent="0.25">
      <c r="A39" t="str">
        <f t="shared" si="10"/>
        <v>1612</v>
      </c>
      <c r="B39" t="str">
        <f>"43        "</f>
        <v xml:space="preserve">43        </v>
      </c>
      <c r="C39" t="str">
        <f>"31        "</f>
        <v xml:space="preserve">31        </v>
      </c>
      <c r="D39" t="s">
        <v>24</v>
      </c>
      <c r="E39">
        <v>2</v>
      </c>
      <c r="F39" t="s">
        <v>183</v>
      </c>
      <c r="G39" t="s">
        <v>184</v>
      </c>
      <c r="H39" t="str">
        <f t="shared" si="11"/>
        <v xml:space="preserve">1  </v>
      </c>
      <c r="I39" t="s">
        <v>185</v>
      </c>
      <c r="J39" t="s">
        <v>186</v>
      </c>
      <c r="K39" t="s">
        <v>161</v>
      </c>
      <c r="L39" t="str">
        <f>"07512"</f>
        <v>07512</v>
      </c>
      <c r="M39" t="str">
        <f t="shared" si="12"/>
        <v xml:space="preserve">    </v>
      </c>
      <c r="N39" t="s">
        <v>187</v>
      </c>
      <c r="O39" t="s">
        <v>30</v>
      </c>
      <c r="P39" t="s">
        <v>38</v>
      </c>
      <c r="Q39" t="s">
        <v>31</v>
      </c>
      <c r="R39" t="s">
        <v>31</v>
      </c>
      <c r="S39" t="str">
        <f>"R7   "</f>
        <v xml:space="preserve">R7   </v>
      </c>
      <c r="T39">
        <v>1986</v>
      </c>
      <c r="U39" t="str">
        <f t="shared" si="13"/>
        <v xml:space="preserve">    </v>
      </c>
      <c r="V39">
        <v>0</v>
      </c>
      <c r="W39" t="str">
        <f>"4   "</f>
        <v xml:space="preserve">4   </v>
      </c>
      <c r="X39" t="str">
        <f>"A004"</f>
        <v>A004</v>
      </c>
    </row>
    <row r="40" spans="1:24" x14ac:dyDescent="0.25">
      <c r="A40" t="str">
        <f t="shared" si="10"/>
        <v>1612</v>
      </c>
      <c r="B40" t="str">
        <f>"44.01     "</f>
        <v xml:space="preserve">44.01     </v>
      </c>
      <c r="C40" t="str">
        <f>"3         "</f>
        <v xml:space="preserve">3         </v>
      </c>
      <c r="D40" t="s">
        <v>24</v>
      </c>
      <c r="E40">
        <v>32</v>
      </c>
      <c r="F40" t="s">
        <v>188</v>
      </c>
      <c r="G40" t="s">
        <v>189</v>
      </c>
      <c r="H40" t="str">
        <f t="shared" si="11"/>
        <v xml:space="preserve">1  </v>
      </c>
      <c r="I40" t="s">
        <v>190</v>
      </c>
      <c r="J40" t="s">
        <v>191</v>
      </c>
      <c r="K40" t="s">
        <v>192</v>
      </c>
      <c r="L40" t="str">
        <f>"20007"</f>
        <v>20007</v>
      </c>
      <c r="M40" t="str">
        <f t="shared" si="12"/>
        <v xml:space="preserve">    </v>
      </c>
      <c r="N40" t="s">
        <v>193</v>
      </c>
      <c r="O40" t="s">
        <v>30</v>
      </c>
      <c r="P40" t="s">
        <v>38</v>
      </c>
      <c r="Q40" t="s">
        <v>31</v>
      </c>
      <c r="R40" t="s">
        <v>31</v>
      </c>
      <c r="S40" t="str">
        <f>"R7   "</f>
        <v xml:space="preserve">R7   </v>
      </c>
      <c r="T40" t="s">
        <v>32</v>
      </c>
      <c r="U40" t="str">
        <f t="shared" si="13"/>
        <v xml:space="preserve">    </v>
      </c>
      <c r="V40">
        <v>0</v>
      </c>
      <c r="W40" t="str">
        <f>"4   "</f>
        <v xml:space="preserve">4   </v>
      </c>
      <c r="X40" t="str">
        <f>"A004"</f>
        <v>A004</v>
      </c>
    </row>
    <row r="41" spans="1:24" x14ac:dyDescent="0.25">
      <c r="A41" t="str">
        <f t="shared" si="10"/>
        <v>1612</v>
      </c>
      <c r="B41" t="str">
        <f>"74        "</f>
        <v xml:space="preserve">74        </v>
      </c>
      <c r="C41" t="str">
        <f>"23        "</f>
        <v xml:space="preserve">23        </v>
      </c>
      <c r="D41" t="s">
        <v>24</v>
      </c>
      <c r="E41">
        <v>4</v>
      </c>
      <c r="F41" t="s">
        <v>194</v>
      </c>
      <c r="G41" t="s">
        <v>195</v>
      </c>
      <c r="H41" t="str">
        <f t="shared" si="11"/>
        <v xml:space="preserve">1  </v>
      </c>
      <c r="I41" t="s">
        <v>196</v>
      </c>
      <c r="J41" t="s">
        <v>197</v>
      </c>
      <c r="K41" t="s">
        <v>198</v>
      </c>
      <c r="L41" t="str">
        <f>"07417"</f>
        <v>07417</v>
      </c>
      <c r="M41" t="str">
        <f t="shared" si="12"/>
        <v xml:space="preserve">    </v>
      </c>
      <c r="N41" t="s">
        <v>199</v>
      </c>
      <c r="O41" t="s">
        <v>30</v>
      </c>
      <c r="P41" t="s">
        <v>38</v>
      </c>
      <c r="Q41" t="s">
        <v>31</v>
      </c>
      <c r="R41" t="s">
        <v>31</v>
      </c>
      <c r="S41" t="str">
        <f>"R40  "</f>
        <v xml:space="preserve">R40  </v>
      </c>
      <c r="T41">
        <v>2017</v>
      </c>
      <c r="U41" t="str">
        <f t="shared" si="13"/>
        <v xml:space="preserve">    </v>
      </c>
      <c r="V41">
        <v>4695</v>
      </c>
      <c r="W41" t="str">
        <f t="shared" ref="W41:W46" si="14">"3   "</f>
        <v xml:space="preserve">3   </v>
      </c>
      <c r="X41" t="str">
        <f t="shared" ref="X41:X46" si="15">"A003"</f>
        <v>A003</v>
      </c>
    </row>
    <row r="42" spans="1:24" x14ac:dyDescent="0.25">
      <c r="A42" t="str">
        <f t="shared" si="10"/>
        <v>1612</v>
      </c>
      <c r="B42" t="str">
        <f>"75        "</f>
        <v xml:space="preserve">75        </v>
      </c>
      <c r="C42" t="str">
        <f>"23        "</f>
        <v xml:space="preserve">23        </v>
      </c>
      <c r="D42" t="s">
        <v>24</v>
      </c>
      <c r="E42">
        <v>4</v>
      </c>
      <c r="F42" t="s">
        <v>200</v>
      </c>
      <c r="G42" t="s">
        <v>201</v>
      </c>
      <c r="H42" t="str">
        <f t="shared" si="11"/>
        <v xml:space="preserve">1  </v>
      </c>
      <c r="I42" t="s">
        <v>202</v>
      </c>
      <c r="J42" t="s">
        <v>203</v>
      </c>
      <c r="K42" t="s">
        <v>204</v>
      </c>
      <c r="L42" t="str">
        <f>"07501"</f>
        <v>07501</v>
      </c>
      <c r="M42" t="str">
        <f t="shared" si="12"/>
        <v xml:space="preserve">    </v>
      </c>
      <c r="N42" t="s">
        <v>205</v>
      </c>
      <c r="O42" t="s">
        <v>30</v>
      </c>
      <c r="P42" t="s">
        <v>38</v>
      </c>
      <c r="Q42" t="s">
        <v>31</v>
      </c>
      <c r="R42" t="s">
        <v>31</v>
      </c>
      <c r="S42" t="str">
        <f>"R20  "</f>
        <v xml:space="preserve">R20  </v>
      </c>
      <c r="T42" t="s">
        <v>32</v>
      </c>
      <c r="U42" t="str">
        <f t="shared" si="13"/>
        <v xml:space="preserve">    </v>
      </c>
      <c r="V42">
        <v>0</v>
      </c>
      <c r="W42" t="str">
        <f t="shared" si="14"/>
        <v xml:space="preserve">3   </v>
      </c>
      <c r="X42" t="str">
        <f t="shared" si="15"/>
        <v>A003</v>
      </c>
    </row>
    <row r="43" spans="1:24" x14ac:dyDescent="0.25">
      <c r="A43" t="str">
        <f t="shared" si="10"/>
        <v>1612</v>
      </c>
      <c r="B43" t="str">
        <f>"75        "</f>
        <v xml:space="preserve">75        </v>
      </c>
      <c r="C43" t="str">
        <f>"24        "</f>
        <v xml:space="preserve">24        </v>
      </c>
      <c r="D43" t="s">
        <v>24</v>
      </c>
      <c r="E43">
        <v>6</v>
      </c>
      <c r="F43" t="s">
        <v>200</v>
      </c>
      <c r="G43" t="s">
        <v>206</v>
      </c>
      <c r="H43" t="str">
        <f t="shared" si="11"/>
        <v xml:space="preserve">1  </v>
      </c>
      <c r="I43" t="s">
        <v>202</v>
      </c>
      <c r="J43" t="s">
        <v>207</v>
      </c>
      <c r="K43" t="s">
        <v>204</v>
      </c>
      <c r="L43" t="str">
        <f>"07501"</f>
        <v>07501</v>
      </c>
      <c r="M43" t="str">
        <f t="shared" si="12"/>
        <v xml:space="preserve">    </v>
      </c>
      <c r="N43" t="s">
        <v>208</v>
      </c>
      <c r="O43" t="s">
        <v>30</v>
      </c>
      <c r="P43" t="s">
        <v>38</v>
      </c>
      <c r="Q43" t="s">
        <v>31</v>
      </c>
      <c r="R43" t="s">
        <v>31</v>
      </c>
      <c r="S43" t="str">
        <f>"R20  "</f>
        <v xml:space="preserve">R20  </v>
      </c>
      <c r="T43" t="s">
        <v>32</v>
      </c>
      <c r="U43" t="str">
        <f t="shared" si="13"/>
        <v xml:space="preserve">    </v>
      </c>
      <c r="V43">
        <v>0</v>
      </c>
      <c r="W43" t="str">
        <f t="shared" si="14"/>
        <v xml:space="preserve">3   </v>
      </c>
      <c r="X43" t="str">
        <f t="shared" si="15"/>
        <v>A003</v>
      </c>
    </row>
    <row r="44" spans="1:24" x14ac:dyDescent="0.25">
      <c r="A44" t="str">
        <f t="shared" si="10"/>
        <v>1612</v>
      </c>
      <c r="B44" t="str">
        <f>"75        "</f>
        <v xml:space="preserve">75        </v>
      </c>
      <c r="C44" t="str">
        <f>"27        "</f>
        <v xml:space="preserve">27        </v>
      </c>
      <c r="D44" t="s">
        <v>24</v>
      </c>
      <c r="E44">
        <v>8</v>
      </c>
      <c r="F44" t="s">
        <v>200</v>
      </c>
      <c r="G44" t="s">
        <v>209</v>
      </c>
      <c r="H44" t="str">
        <f t="shared" si="11"/>
        <v xml:space="preserve">1  </v>
      </c>
      <c r="I44" t="s">
        <v>202</v>
      </c>
      <c r="J44" t="s">
        <v>203</v>
      </c>
      <c r="K44" t="s">
        <v>204</v>
      </c>
      <c r="L44" t="str">
        <f>"07501"</f>
        <v>07501</v>
      </c>
      <c r="M44" t="str">
        <f t="shared" si="12"/>
        <v xml:space="preserve">    </v>
      </c>
      <c r="N44" t="s">
        <v>210</v>
      </c>
      <c r="O44" t="s">
        <v>30</v>
      </c>
      <c r="P44" t="s">
        <v>38</v>
      </c>
      <c r="Q44" t="s">
        <v>31</v>
      </c>
      <c r="R44" t="s">
        <v>31</v>
      </c>
      <c r="S44" t="str">
        <f>"R20  "</f>
        <v xml:space="preserve">R20  </v>
      </c>
      <c r="T44" t="s">
        <v>32</v>
      </c>
      <c r="U44" t="str">
        <f t="shared" si="13"/>
        <v xml:space="preserve">    </v>
      </c>
      <c r="V44">
        <v>0</v>
      </c>
      <c r="W44" t="str">
        <f t="shared" si="14"/>
        <v xml:space="preserve">3   </v>
      </c>
      <c r="X44" t="str">
        <f t="shared" si="15"/>
        <v>A003</v>
      </c>
    </row>
    <row r="45" spans="1:24" x14ac:dyDescent="0.25">
      <c r="A45" t="str">
        <f t="shared" si="10"/>
        <v>1612</v>
      </c>
      <c r="B45" t="str">
        <f>"76        "</f>
        <v xml:space="preserve">76        </v>
      </c>
      <c r="C45" t="str">
        <f>"22        "</f>
        <v xml:space="preserve">22        </v>
      </c>
      <c r="D45" t="s">
        <v>24</v>
      </c>
      <c r="E45">
        <v>27</v>
      </c>
      <c r="F45" t="s">
        <v>200</v>
      </c>
      <c r="G45" t="s">
        <v>211</v>
      </c>
      <c r="H45" t="str">
        <f t="shared" si="11"/>
        <v xml:space="preserve">1  </v>
      </c>
      <c r="I45" t="s">
        <v>212</v>
      </c>
      <c r="J45" t="s">
        <v>213</v>
      </c>
      <c r="K45" t="s">
        <v>214</v>
      </c>
      <c r="L45" t="str">
        <f>"07512"</f>
        <v>07512</v>
      </c>
      <c r="M45" t="str">
        <f t="shared" si="12"/>
        <v xml:space="preserve">    </v>
      </c>
      <c r="N45" t="s">
        <v>215</v>
      </c>
      <c r="O45" t="s">
        <v>30</v>
      </c>
      <c r="P45" t="s">
        <v>38</v>
      </c>
      <c r="Q45" t="s">
        <v>31</v>
      </c>
      <c r="R45" t="s">
        <v>31</v>
      </c>
      <c r="S45" t="str">
        <f>"R20  "</f>
        <v xml:space="preserve">R20  </v>
      </c>
      <c r="T45" t="s">
        <v>32</v>
      </c>
      <c r="U45" t="str">
        <f t="shared" si="13"/>
        <v xml:space="preserve">    </v>
      </c>
      <c r="V45">
        <v>0</v>
      </c>
      <c r="W45" t="str">
        <f t="shared" si="14"/>
        <v xml:space="preserve">3   </v>
      </c>
      <c r="X45" t="str">
        <f t="shared" si="15"/>
        <v>A003</v>
      </c>
    </row>
    <row r="46" spans="1:24" x14ac:dyDescent="0.25">
      <c r="A46" t="str">
        <f t="shared" si="10"/>
        <v>1612</v>
      </c>
      <c r="B46" t="str">
        <f>"76        "</f>
        <v xml:space="preserve">76        </v>
      </c>
      <c r="C46" t="str">
        <f>"25        "</f>
        <v xml:space="preserve">25        </v>
      </c>
      <c r="D46" t="s">
        <v>24</v>
      </c>
      <c r="E46">
        <v>19</v>
      </c>
      <c r="F46" t="s">
        <v>200</v>
      </c>
      <c r="G46" t="s">
        <v>216</v>
      </c>
      <c r="H46" t="str">
        <f t="shared" si="11"/>
        <v xml:space="preserve">1  </v>
      </c>
      <c r="I46" t="s">
        <v>217</v>
      </c>
      <c r="J46" t="s">
        <v>218</v>
      </c>
      <c r="K46" t="s">
        <v>219</v>
      </c>
      <c r="L46" t="str">
        <f>"07512"</f>
        <v>07512</v>
      </c>
      <c r="M46" t="str">
        <f t="shared" si="12"/>
        <v xml:space="preserve">    </v>
      </c>
      <c r="N46" t="s">
        <v>220</v>
      </c>
      <c r="O46" t="s">
        <v>30</v>
      </c>
      <c r="P46" t="s">
        <v>38</v>
      </c>
      <c r="Q46" t="s">
        <v>31</v>
      </c>
      <c r="R46" t="s">
        <v>31</v>
      </c>
      <c r="S46" t="str">
        <f>"R20  "</f>
        <v xml:space="preserve">R20  </v>
      </c>
      <c r="T46" t="s">
        <v>32</v>
      </c>
      <c r="U46" t="str">
        <f t="shared" si="13"/>
        <v xml:space="preserve">    </v>
      </c>
      <c r="V46">
        <v>0</v>
      </c>
      <c r="W46" t="str">
        <f t="shared" si="14"/>
        <v xml:space="preserve">3   </v>
      </c>
      <c r="X46" t="str">
        <f t="shared" si="15"/>
        <v>A003</v>
      </c>
    </row>
    <row r="47" spans="1:24" x14ac:dyDescent="0.25">
      <c r="A47" t="str">
        <f t="shared" si="10"/>
        <v>1612</v>
      </c>
      <c r="B47" t="str">
        <f>"96        "</f>
        <v xml:space="preserve">96        </v>
      </c>
      <c r="C47" t="str">
        <f>"12        "</f>
        <v xml:space="preserve">12        </v>
      </c>
      <c r="D47" t="s">
        <v>24</v>
      </c>
      <c r="E47">
        <v>11</v>
      </c>
      <c r="F47" t="s">
        <v>221</v>
      </c>
      <c r="G47" t="s">
        <v>222</v>
      </c>
      <c r="H47" t="str">
        <f t="shared" si="11"/>
        <v xml:space="preserve">1  </v>
      </c>
      <c r="I47" t="s">
        <v>223</v>
      </c>
      <c r="J47" t="s">
        <v>224</v>
      </c>
      <c r="K47" t="s">
        <v>225</v>
      </c>
      <c r="L47" t="str">
        <f>"07512"</f>
        <v>07512</v>
      </c>
      <c r="M47" t="str">
        <f t="shared" si="12"/>
        <v xml:space="preserve">    </v>
      </c>
      <c r="N47" t="s">
        <v>226</v>
      </c>
      <c r="O47" t="s">
        <v>30</v>
      </c>
      <c r="P47">
        <v>12.01</v>
      </c>
      <c r="Q47" t="s">
        <v>31</v>
      </c>
      <c r="R47" t="s">
        <v>31</v>
      </c>
      <c r="S47" t="str">
        <f t="shared" ref="S47:S54" si="16">"R7   "</f>
        <v xml:space="preserve">R7   </v>
      </c>
      <c r="T47" t="s">
        <v>32</v>
      </c>
      <c r="U47" t="str">
        <f t="shared" si="13"/>
        <v xml:space="preserve">    </v>
      </c>
      <c r="V47">
        <v>0</v>
      </c>
      <c r="W47" t="str">
        <f>"8   "</f>
        <v xml:space="preserve">8   </v>
      </c>
      <c r="X47" t="str">
        <f>"A008"</f>
        <v>A008</v>
      </c>
    </row>
    <row r="48" spans="1:24" x14ac:dyDescent="0.25">
      <c r="A48" t="str">
        <f t="shared" si="10"/>
        <v>1612</v>
      </c>
      <c r="B48" t="str">
        <f>"112       "</f>
        <v xml:space="preserve">112       </v>
      </c>
      <c r="C48" t="str">
        <f>"16.01     "</f>
        <v xml:space="preserve">16.01     </v>
      </c>
      <c r="D48" t="s">
        <v>24</v>
      </c>
      <c r="E48">
        <v>126</v>
      </c>
      <c r="F48" t="s">
        <v>227</v>
      </c>
      <c r="G48" t="s">
        <v>228</v>
      </c>
      <c r="H48" t="str">
        <f t="shared" si="11"/>
        <v xml:space="preserve">1  </v>
      </c>
      <c r="I48" t="s">
        <v>229</v>
      </c>
      <c r="J48" t="s">
        <v>230</v>
      </c>
      <c r="K48" t="s">
        <v>219</v>
      </c>
      <c r="L48" t="str">
        <f>"07512"</f>
        <v>07512</v>
      </c>
      <c r="M48" t="str">
        <f t="shared" si="12"/>
        <v xml:space="preserve">    </v>
      </c>
      <c r="N48" t="s">
        <v>231</v>
      </c>
      <c r="O48" t="s">
        <v>30</v>
      </c>
      <c r="P48" t="s">
        <v>38</v>
      </c>
      <c r="Q48" t="s">
        <v>31</v>
      </c>
      <c r="R48" t="s">
        <v>31</v>
      </c>
      <c r="S48" t="str">
        <f t="shared" si="16"/>
        <v xml:space="preserve">R7   </v>
      </c>
      <c r="T48" t="s">
        <v>32</v>
      </c>
      <c r="U48" t="str">
        <f t="shared" si="13"/>
        <v xml:space="preserve">    </v>
      </c>
      <c r="V48">
        <v>0</v>
      </c>
      <c r="W48" t="str">
        <f>"7   "</f>
        <v xml:space="preserve">7   </v>
      </c>
      <c r="X48" t="str">
        <f>"A007"</f>
        <v>A007</v>
      </c>
    </row>
    <row r="49" spans="1:24" x14ac:dyDescent="0.25">
      <c r="A49" t="str">
        <f t="shared" si="10"/>
        <v>1612</v>
      </c>
      <c r="B49" t="str">
        <f>"117       "</f>
        <v xml:space="preserve">117       </v>
      </c>
      <c r="C49" t="str">
        <f>"35        "</f>
        <v xml:space="preserve">35        </v>
      </c>
      <c r="D49" t="s">
        <v>24</v>
      </c>
      <c r="E49">
        <v>120</v>
      </c>
      <c r="F49" t="s">
        <v>232</v>
      </c>
      <c r="G49" t="s">
        <v>233</v>
      </c>
      <c r="H49" t="str">
        <f t="shared" si="11"/>
        <v xml:space="preserve">1  </v>
      </c>
      <c r="I49" t="s">
        <v>234</v>
      </c>
      <c r="J49" t="s">
        <v>235</v>
      </c>
      <c r="K49" t="s">
        <v>236</v>
      </c>
      <c r="L49" t="str">
        <f>"07512"</f>
        <v>07512</v>
      </c>
      <c r="M49" t="str">
        <f t="shared" si="12"/>
        <v xml:space="preserve">    </v>
      </c>
      <c r="N49" t="s">
        <v>237</v>
      </c>
      <c r="O49" t="s">
        <v>30</v>
      </c>
      <c r="P49" t="s">
        <v>38</v>
      </c>
      <c r="Q49" t="s">
        <v>31</v>
      </c>
      <c r="R49" t="s">
        <v>31</v>
      </c>
      <c r="S49" t="str">
        <f t="shared" si="16"/>
        <v xml:space="preserve">R7   </v>
      </c>
      <c r="T49" t="s">
        <v>32</v>
      </c>
      <c r="U49" t="str">
        <f t="shared" si="13"/>
        <v xml:space="preserve">    </v>
      </c>
      <c r="V49">
        <v>0</v>
      </c>
      <c r="W49" t="str">
        <f>"7   "</f>
        <v xml:space="preserve">7   </v>
      </c>
      <c r="X49" t="str">
        <f>"A007"</f>
        <v>A007</v>
      </c>
    </row>
    <row r="50" spans="1:24" x14ac:dyDescent="0.25">
      <c r="A50" t="str">
        <f t="shared" si="10"/>
        <v>1612</v>
      </c>
      <c r="B50" t="str">
        <f>"122       "</f>
        <v xml:space="preserve">122       </v>
      </c>
      <c r="C50" t="str">
        <f>"4         "</f>
        <v xml:space="preserve">4         </v>
      </c>
      <c r="D50" t="s">
        <v>24</v>
      </c>
      <c r="E50">
        <v>13</v>
      </c>
      <c r="F50" t="s">
        <v>238</v>
      </c>
      <c r="G50" t="s">
        <v>239</v>
      </c>
      <c r="H50" t="str">
        <f t="shared" si="11"/>
        <v xml:space="preserve">1  </v>
      </c>
      <c r="I50" t="s">
        <v>240</v>
      </c>
      <c r="J50" t="s">
        <v>241</v>
      </c>
      <c r="K50" t="s">
        <v>242</v>
      </c>
      <c r="L50" t="str">
        <f>"18237"</f>
        <v>18237</v>
      </c>
      <c r="M50" t="str">
        <f t="shared" si="12"/>
        <v xml:space="preserve">    </v>
      </c>
      <c r="N50" t="s">
        <v>243</v>
      </c>
      <c r="O50" t="s">
        <v>30</v>
      </c>
      <c r="P50" t="s">
        <v>38</v>
      </c>
      <c r="Q50" t="s">
        <v>31</v>
      </c>
      <c r="R50" t="s">
        <v>31</v>
      </c>
      <c r="S50" t="str">
        <f t="shared" si="16"/>
        <v xml:space="preserve">R7   </v>
      </c>
      <c r="T50" t="s">
        <v>32</v>
      </c>
      <c r="U50" t="str">
        <f t="shared" si="13"/>
        <v xml:space="preserve">    </v>
      </c>
      <c r="V50">
        <v>0</v>
      </c>
      <c r="W50" t="str">
        <f>"12  "</f>
        <v xml:space="preserve">12  </v>
      </c>
      <c r="X50" t="str">
        <f>"A012"</f>
        <v>A012</v>
      </c>
    </row>
    <row r="51" spans="1:24" x14ac:dyDescent="0.25">
      <c r="A51" t="str">
        <f t="shared" si="10"/>
        <v>1612</v>
      </c>
      <c r="B51" t="str">
        <f>"123       "</f>
        <v xml:space="preserve">123       </v>
      </c>
      <c r="C51" t="str">
        <f>"2         "</f>
        <v xml:space="preserve">2         </v>
      </c>
      <c r="D51" t="s">
        <v>24</v>
      </c>
      <c r="E51">
        <v>0</v>
      </c>
      <c r="F51" t="s">
        <v>244</v>
      </c>
      <c r="G51" t="s">
        <v>245</v>
      </c>
      <c r="H51" t="str">
        <f t="shared" si="11"/>
        <v xml:space="preserve">1  </v>
      </c>
      <c r="I51" t="s">
        <v>246</v>
      </c>
      <c r="J51" t="s">
        <v>247</v>
      </c>
      <c r="K51" t="s">
        <v>248</v>
      </c>
      <c r="L51" t="str">
        <f>"07512"</f>
        <v>07512</v>
      </c>
      <c r="M51" t="str">
        <f t="shared" si="12"/>
        <v xml:space="preserve">    </v>
      </c>
      <c r="N51" t="s">
        <v>249</v>
      </c>
      <c r="O51" t="s">
        <v>30</v>
      </c>
      <c r="P51" t="s">
        <v>250</v>
      </c>
      <c r="Q51" t="s">
        <v>31</v>
      </c>
      <c r="R51" t="s">
        <v>31</v>
      </c>
      <c r="S51" t="str">
        <f t="shared" si="16"/>
        <v xml:space="preserve">R7   </v>
      </c>
      <c r="T51" t="s">
        <v>32</v>
      </c>
      <c r="U51" t="str">
        <f t="shared" si="13"/>
        <v xml:space="preserve">    </v>
      </c>
      <c r="V51">
        <v>0</v>
      </c>
      <c r="W51" t="str">
        <f>"12  "</f>
        <v xml:space="preserve">12  </v>
      </c>
      <c r="X51" t="str">
        <f>"A012"</f>
        <v>A012</v>
      </c>
    </row>
    <row r="52" spans="1:24" x14ac:dyDescent="0.25">
      <c r="A52" t="str">
        <f t="shared" si="10"/>
        <v>1612</v>
      </c>
      <c r="B52" t="str">
        <f>"125       "</f>
        <v xml:space="preserve">125       </v>
      </c>
      <c r="C52" t="str">
        <f>"10        "</f>
        <v xml:space="preserve">10        </v>
      </c>
      <c r="D52" t="s">
        <v>24</v>
      </c>
      <c r="E52">
        <v>0</v>
      </c>
      <c r="F52" t="s">
        <v>251</v>
      </c>
      <c r="G52" t="s">
        <v>251</v>
      </c>
      <c r="H52" t="str">
        <f t="shared" si="11"/>
        <v xml:space="preserve">1  </v>
      </c>
      <c r="I52" t="s">
        <v>252</v>
      </c>
      <c r="J52" t="s">
        <v>253</v>
      </c>
      <c r="K52" t="s">
        <v>219</v>
      </c>
      <c r="L52" t="str">
        <f>"07512"</f>
        <v>07512</v>
      </c>
      <c r="M52" t="str">
        <f t="shared" si="12"/>
        <v xml:space="preserve">    </v>
      </c>
      <c r="N52" t="s">
        <v>254</v>
      </c>
      <c r="O52" t="s">
        <v>30</v>
      </c>
      <c r="P52">
        <v>10.01</v>
      </c>
      <c r="Q52" t="s">
        <v>31</v>
      </c>
      <c r="R52" t="s">
        <v>31</v>
      </c>
      <c r="S52" t="str">
        <f t="shared" si="16"/>
        <v xml:space="preserve">R7   </v>
      </c>
      <c r="T52" t="s">
        <v>32</v>
      </c>
      <c r="U52" t="str">
        <f t="shared" si="13"/>
        <v xml:space="preserve">    </v>
      </c>
      <c r="V52">
        <v>0</v>
      </c>
      <c r="W52" t="str">
        <f>"13  "</f>
        <v xml:space="preserve">13  </v>
      </c>
      <c r="X52" t="str">
        <f>"A013"</f>
        <v>A013</v>
      </c>
    </row>
    <row r="53" spans="1:24" x14ac:dyDescent="0.25">
      <c r="A53" t="str">
        <f t="shared" si="10"/>
        <v>1612</v>
      </c>
      <c r="B53" t="str">
        <f>"128       "</f>
        <v xml:space="preserve">128       </v>
      </c>
      <c r="C53" t="str">
        <f>"14        "</f>
        <v xml:space="preserve">14        </v>
      </c>
      <c r="D53" t="s">
        <v>24</v>
      </c>
      <c r="E53">
        <v>56</v>
      </c>
      <c r="F53" t="s">
        <v>255</v>
      </c>
      <c r="G53" t="s">
        <v>256</v>
      </c>
      <c r="H53" t="str">
        <f t="shared" si="11"/>
        <v xml:space="preserve">1  </v>
      </c>
      <c r="I53" t="s">
        <v>257</v>
      </c>
      <c r="J53" t="s">
        <v>258</v>
      </c>
      <c r="K53" t="s">
        <v>259</v>
      </c>
      <c r="L53" t="str">
        <f>"07035"</f>
        <v>07035</v>
      </c>
      <c r="M53" t="str">
        <f t="shared" si="12"/>
        <v xml:space="preserve">    </v>
      </c>
      <c r="N53" t="s">
        <v>260</v>
      </c>
      <c r="O53" t="s">
        <v>30</v>
      </c>
      <c r="P53">
        <v>15</v>
      </c>
      <c r="Q53" t="s">
        <v>31</v>
      </c>
      <c r="R53" t="s">
        <v>31</v>
      </c>
      <c r="S53" t="str">
        <f t="shared" si="16"/>
        <v xml:space="preserve">R7   </v>
      </c>
      <c r="T53" t="s">
        <v>32</v>
      </c>
      <c r="U53" t="str">
        <f t="shared" si="13"/>
        <v xml:space="preserve">    </v>
      </c>
      <c r="V53">
        <v>0</v>
      </c>
      <c r="W53" t="str">
        <f>"13  "</f>
        <v xml:space="preserve">13  </v>
      </c>
      <c r="X53" t="str">
        <f>"A013"</f>
        <v>A013</v>
      </c>
    </row>
    <row r="54" spans="1:24" x14ac:dyDescent="0.25">
      <c r="A54" t="str">
        <f t="shared" si="10"/>
        <v>1612</v>
      </c>
      <c r="B54" t="str">
        <f>"128       "</f>
        <v xml:space="preserve">128       </v>
      </c>
      <c r="C54" t="str">
        <f>"16        "</f>
        <v xml:space="preserve">16        </v>
      </c>
      <c r="D54" t="s">
        <v>24</v>
      </c>
      <c r="E54">
        <v>61</v>
      </c>
      <c r="F54" t="s">
        <v>255</v>
      </c>
      <c r="G54" t="s">
        <v>261</v>
      </c>
      <c r="H54" t="str">
        <f t="shared" si="11"/>
        <v xml:space="preserve">1  </v>
      </c>
      <c r="I54" t="s">
        <v>262</v>
      </c>
      <c r="J54" t="s">
        <v>263</v>
      </c>
      <c r="K54" t="s">
        <v>264</v>
      </c>
      <c r="L54" t="str">
        <f>"08753"</f>
        <v>08753</v>
      </c>
      <c r="M54" t="str">
        <f t="shared" si="12"/>
        <v xml:space="preserve">    </v>
      </c>
      <c r="N54" t="s">
        <v>265</v>
      </c>
      <c r="O54" t="s">
        <v>266</v>
      </c>
      <c r="P54" t="s">
        <v>38</v>
      </c>
      <c r="Q54" t="s">
        <v>31</v>
      </c>
      <c r="R54" t="s">
        <v>31</v>
      </c>
      <c r="S54" t="str">
        <f t="shared" si="16"/>
        <v xml:space="preserve">R7   </v>
      </c>
      <c r="T54">
        <v>0</v>
      </c>
      <c r="U54" t="str">
        <f t="shared" si="13"/>
        <v xml:space="preserve">    </v>
      </c>
      <c r="V54">
        <v>0</v>
      </c>
      <c r="W54" t="str">
        <f>"13  "</f>
        <v xml:space="preserve">13  </v>
      </c>
      <c r="X54" t="str">
        <f>"A013"</f>
        <v>A013</v>
      </c>
    </row>
    <row r="55" spans="1:24" x14ac:dyDescent="0.25">
      <c r="A55" t="str">
        <f t="shared" si="10"/>
        <v>1612</v>
      </c>
      <c r="B55" t="str">
        <f>"133       "</f>
        <v xml:space="preserve">133       </v>
      </c>
      <c r="C55" t="str">
        <f>"2         "</f>
        <v xml:space="preserve">2         </v>
      </c>
      <c r="D55" t="s">
        <v>24</v>
      </c>
      <c r="E55">
        <v>50</v>
      </c>
      <c r="F55" t="s">
        <v>267</v>
      </c>
      <c r="G55" t="s">
        <v>268</v>
      </c>
      <c r="H55" t="str">
        <f t="shared" si="11"/>
        <v xml:space="preserve">1  </v>
      </c>
      <c r="I55" t="s">
        <v>269</v>
      </c>
      <c r="J55" t="s">
        <v>270</v>
      </c>
      <c r="K55" t="s">
        <v>271</v>
      </c>
      <c r="L55" t="str">
        <f>"08734"</f>
        <v>08734</v>
      </c>
      <c r="M55" t="str">
        <f t="shared" si="12"/>
        <v xml:space="preserve">    </v>
      </c>
      <c r="N55" t="s">
        <v>272</v>
      </c>
      <c r="O55" t="s">
        <v>30</v>
      </c>
      <c r="P55" t="s">
        <v>38</v>
      </c>
      <c r="Q55" t="s">
        <v>31</v>
      </c>
      <c r="R55" t="s">
        <v>31</v>
      </c>
      <c r="S55" t="str">
        <f>"I3   "</f>
        <v xml:space="preserve">I3   </v>
      </c>
      <c r="T55" t="s">
        <v>32</v>
      </c>
      <c r="U55" t="str">
        <f t="shared" si="13"/>
        <v xml:space="preserve">    </v>
      </c>
      <c r="V55">
        <v>0</v>
      </c>
      <c r="W55" t="str">
        <f>"504 "</f>
        <v xml:space="preserve">504 </v>
      </c>
      <c r="X55" t="str">
        <f>"A504"</f>
        <v>A504</v>
      </c>
    </row>
    <row r="56" spans="1:24" x14ac:dyDescent="0.25">
      <c r="A56" t="str">
        <f t="shared" si="10"/>
        <v>1612</v>
      </c>
      <c r="B56" t="str">
        <f>"145       "</f>
        <v xml:space="preserve">145       </v>
      </c>
      <c r="C56" t="str">
        <f>"11        "</f>
        <v xml:space="preserve">11        </v>
      </c>
      <c r="D56" t="s">
        <v>24</v>
      </c>
      <c r="E56">
        <v>551</v>
      </c>
      <c r="F56" t="s">
        <v>162</v>
      </c>
      <c r="G56" t="s">
        <v>273</v>
      </c>
      <c r="H56" t="str">
        <f t="shared" si="11"/>
        <v xml:space="preserve">1  </v>
      </c>
      <c r="I56" t="s">
        <v>274</v>
      </c>
      <c r="J56" t="s">
        <v>275</v>
      </c>
      <c r="K56" t="s">
        <v>276</v>
      </c>
      <c r="L56" t="str">
        <f>"07026"</f>
        <v>07026</v>
      </c>
      <c r="M56" t="str">
        <f t="shared" si="12"/>
        <v xml:space="preserve">    </v>
      </c>
      <c r="N56" t="s">
        <v>277</v>
      </c>
      <c r="O56" t="s">
        <v>30</v>
      </c>
      <c r="P56" t="s">
        <v>38</v>
      </c>
      <c r="Q56" t="s">
        <v>31</v>
      </c>
      <c r="R56" t="s">
        <v>31</v>
      </c>
      <c r="S56" t="str">
        <f>"B2   "</f>
        <v xml:space="preserve">B2   </v>
      </c>
      <c r="T56" t="s">
        <v>32</v>
      </c>
      <c r="U56" t="str">
        <f t="shared" si="13"/>
        <v xml:space="preserve">    </v>
      </c>
      <c r="V56">
        <v>0</v>
      </c>
      <c r="W56" t="str">
        <f>"401 "</f>
        <v xml:space="preserve">401 </v>
      </c>
      <c r="X56" t="str">
        <f>"    "</f>
        <v xml:space="preserve">    </v>
      </c>
    </row>
    <row r="57" spans="1:24" x14ac:dyDescent="0.25">
      <c r="A57" t="str">
        <f t="shared" si="10"/>
        <v>1612</v>
      </c>
      <c r="B57" t="str">
        <f>"145       "</f>
        <v xml:space="preserve">145       </v>
      </c>
      <c r="C57" t="str">
        <f>"40        "</f>
        <v xml:space="preserve">40        </v>
      </c>
      <c r="D57" t="s">
        <v>24</v>
      </c>
      <c r="E57">
        <v>44</v>
      </c>
      <c r="F57" t="s">
        <v>278</v>
      </c>
      <c r="G57" t="s">
        <v>279</v>
      </c>
      <c r="H57" t="str">
        <f t="shared" si="11"/>
        <v xml:space="preserve">1  </v>
      </c>
      <c r="I57" t="s">
        <v>180</v>
      </c>
      <c r="J57" t="s">
        <v>280</v>
      </c>
      <c r="K57" t="s">
        <v>161</v>
      </c>
      <c r="L57" t="str">
        <f>"07512"</f>
        <v>07512</v>
      </c>
      <c r="M57" t="str">
        <f t="shared" si="12"/>
        <v xml:space="preserve">    </v>
      </c>
      <c r="N57" t="s">
        <v>37</v>
      </c>
      <c r="O57" t="s">
        <v>30</v>
      </c>
      <c r="P57" t="s">
        <v>38</v>
      </c>
      <c r="Q57" t="s">
        <v>31</v>
      </c>
      <c r="R57" t="s">
        <v>31</v>
      </c>
      <c r="S57" t="str">
        <f>"R7   "</f>
        <v xml:space="preserve">R7   </v>
      </c>
      <c r="T57" t="s">
        <v>32</v>
      </c>
      <c r="U57" t="str">
        <f t="shared" si="13"/>
        <v xml:space="preserve">    </v>
      </c>
      <c r="V57">
        <v>0</v>
      </c>
      <c r="W57" t="str">
        <f>"9   "</f>
        <v xml:space="preserve">9   </v>
      </c>
      <c r="X57" t="str">
        <f>"A009"</f>
        <v>A009</v>
      </c>
    </row>
    <row r="58" spans="1:24" x14ac:dyDescent="0.25">
      <c r="A58" t="str">
        <f t="shared" si="10"/>
        <v>1612</v>
      </c>
      <c r="B58" t="str">
        <f>"145       "</f>
        <v xml:space="preserve">145       </v>
      </c>
      <c r="C58" t="str">
        <f>"51        "</f>
        <v xml:space="preserve">51        </v>
      </c>
      <c r="D58" t="s">
        <v>24</v>
      </c>
      <c r="E58">
        <v>0</v>
      </c>
      <c r="F58" t="s">
        <v>281</v>
      </c>
      <c r="G58" t="s">
        <v>281</v>
      </c>
      <c r="H58" t="str">
        <f t="shared" si="11"/>
        <v xml:space="preserve">1  </v>
      </c>
      <c r="I58" t="s">
        <v>282</v>
      </c>
      <c r="J58" t="s">
        <v>283</v>
      </c>
      <c r="K58" t="s">
        <v>284</v>
      </c>
      <c r="L58" t="str">
        <f>"07512"</f>
        <v>07512</v>
      </c>
      <c r="M58" t="str">
        <f t="shared" si="12"/>
        <v xml:space="preserve">    </v>
      </c>
      <c r="N58" t="s">
        <v>285</v>
      </c>
      <c r="O58" t="s">
        <v>30</v>
      </c>
      <c r="P58" t="s">
        <v>38</v>
      </c>
      <c r="Q58" t="s">
        <v>31</v>
      </c>
      <c r="R58" t="s">
        <v>31</v>
      </c>
      <c r="S58" t="str">
        <f>"R40  "</f>
        <v xml:space="preserve">R40  </v>
      </c>
      <c r="T58" t="s">
        <v>32</v>
      </c>
      <c r="U58" t="str">
        <f t="shared" si="13"/>
        <v xml:space="preserve">    </v>
      </c>
      <c r="V58">
        <v>0</v>
      </c>
      <c r="W58" t="str">
        <f>"9   "</f>
        <v xml:space="preserve">9   </v>
      </c>
      <c r="X58" t="str">
        <f>"FF01"</f>
        <v>FF01</v>
      </c>
    </row>
    <row r="59" spans="1:24" x14ac:dyDescent="0.25">
      <c r="A59" t="str">
        <f t="shared" si="10"/>
        <v>1612</v>
      </c>
      <c r="B59" t="str">
        <f>"149       "</f>
        <v xml:space="preserve">149       </v>
      </c>
      <c r="C59" t="str">
        <f>"21.06     "</f>
        <v xml:space="preserve">21.06     </v>
      </c>
      <c r="D59" t="s">
        <v>24</v>
      </c>
      <c r="E59">
        <v>6</v>
      </c>
      <c r="F59" t="s">
        <v>286</v>
      </c>
      <c r="G59" t="s">
        <v>287</v>
      </c>
      <c r="H59" t="str">
        <f t="shared" si="11"/>
        <v xml:space="preserve">1  </v>
      </c>
      <c r="I59" t="s">
        <v>288</v>
      </c>
      <c r="J59" t="s">
        <v>289</v>
      </c>
      <c r="K59" t="s">
        <v>60</v>
      </c>
      <c r="L59" t="str">
        <f>"07424"</f>
        <v>07424</v>
      </c>
      <c r="M59" t="str">
        <f t="shared" si="12"/>
        <v xml:space="preserve">    </v>
      </c>
      <c r="N59" t="s">
        <v>38</v>
      </c>
      <c r="O59" t="s">
        <v>30</v>
      </c>
      <c r="P59" t="s">
        <v>38</v>
      </c>
      <c r="Q59" t="s">
        <v>31</v>
      </c>
      <c r="R59" t="s">
        <v>31</v>
      </c>
      <c r="S59" t="str">
        <f>"R7   "</f>
        <v xml:space="preserve">R7   </v>
      </c>
      <c r="T59" t="s">
        <v>32</v>
      </c>
      <c r="U59" t="str">
        <f t="shared" si="13"/>
        <v xml:space="preserve">    </v>
      </c>
      <c r="V59">
        <v>0</v>
      </c>
      <c r="W59" t="str">
        <f>"9   "</f>
        <v xml:space="preserve">9   </v>
      </c>
      <c r="X59" t="str">
        <f>"A009"</f>
        <v>A009</v>
      </c>
    </row>
    <row r="60" spans="1:24" x14ac:dyDescent="0.25">
      <c r="A60" t="str">
        <f t="shared" si="10"/>
        <v>1612</v>
      </c>
      <c r="B60" t="str">
        <f>"154       "</f>
        <v xml:space="preserve">154       </v>
      </c>
      <c r="C60" t="str">
        <f>"19.05     "</f>
        <v xml:space="preserve">19.05     </v>
      </c>
      <c r="D60" t="s">
        <v>24</v>
      </c>
      <c r="E60">
        <v>91</v>
      </c>
      <c r="F60" t="s">
        <v>290</v>
      </c>
      <c r="G60" t="s">
        <v>291</v>
      </c>
      <c r="H60" t="str">
        <f t="shared" si="11"/>
        <v xml:space="preserve">1  </v>
      </c>
      <c r="I60" t="s">
        <v>292</v>
      </c>
      <c r="J60" t="s">
        <v>293</v>
      </c>
      <c r="K60" t="s">
        <v>294</v>
      </c>
      <c r="L60" t="str">
        <f>"75235"</f>
        <v>75235</v>
      </c>
      <c r="M60" t="str">
        <f t="shared" si="12"/>
        <v xml:space="preserve">    </v>
      </c>
      <c r="N60">
        <v>24.396999999999998</v>
      </c>
      <c r="O60" t="s">
        <v>30</v>
      </c>
      <c r="P60" t="s">
        <v>38</v>
      </c>
      <c r="Q60" t="s">
        <v>31</v>
      </c>
      <c r="R60" t="s">
        <v>31</v>
      </c>
      <c r="S60" t="str">
        <f>"     "</f>
        <v xml:space="preserve">     </v>
      </c>
      <c r="T60" t="s">
        <v>32</v>
      </c>
      <c r="U60" t="str">
        <f t="shared" si="13"/>
        <v xml:space="preserve">    </v>
      </c>
      <c r="V60">
        <v>0</v>
      </c>
      <c r="W60" t="str">
        <f>"    "</f>
        <v xml:space="preserve">    </v>
      </c>
      <c r="X60" t="str">
        <f>"FF01"</f>
        <v>FF01</v>
      </c>
    </row>
    <row r="61" spans="1:24" x14ac:dyDescent="0.25">
      <c r="A61" t="str">
        <f t="shared" si="10"/>
        <v>1612</v>
      </c>
      <c r="B61" t="str">
        <f>"154       "</f>
        <v xml:space="preserve">154       </v>
      </c>
      <c r="C61" t="str">
        <f>"19.06     "</f>
        <v xml:space="preserve">19.06     </v>
      </c>
      <c r="D61" t="s">
        <v>24</v>
      </c>
      <c r="E61">
        <v>201</v>
      </c>
      <c r="F61" t="s">
        <v>295</v>
      </c>
      <c r="G61" t="s">
        <v>296</v>
      </c>
      <c r="H61" t="str">
        <f t="shared" si="11"/>
        <v xml:space="preserve">1  </v>
      </c>
      <c r="I61" t="s">
        <v>292</v>
      </c>
      <c r="J61" t="s">
        <v>293</v>
      </c>
      <c r="K61" t="s">
        <v>294</v>
      </c>
      <c r="L61" t="str">
        <f>"75235"</f>
        <v>75235</v>
      </c>
      <c r="M61" t="str">
        <f t="shared" si="12"/>
        <v xml:space="preserve">    </v>
      </c>
      <c r="N61" t="s">
        <v>297</v>
      </c>
      <c r="O61" t="s">
        <v>30</v>
      </c>
      <c r="P61" t="s">
        <v>38</v>
      </c>
      <c r="Q61" t="s">
        <v>31</v>
      </c>
      <c r="R61" t="s">
        <v>31</v>
      </c>
      <c r="S61" t="str">
        <f>"     "</f>
        <v xml:space="preserve">     </v>
      </c>
      <c r="T61" t="s">
        <v>32</v>
      </c>
      <c r="U61" t="str">
        <f t="shared" si="13"/>
        <v xml:space="preserve">    </v>
      </c>
      <c r="V61">
        <v>0</v>
      </c>
      <c r="W61" t="str">
        <f>"    "</f>
        <v xml:space="preserve">    </v>
      </c>
      <c r="X61" t="str">
        <f>"FF01"</f>
        <v>FF01</v>
      </c>
    </row>
    <row r="62" spans="1:24" x14ac:dyDescent="0.25">
      <c r="A62" t="str">
        <f t="shared" si="10"/>
        <v>1612</v>
      </c>
      <c r="B62" t="str">
        <f>"154       "</f>
        <v xml:space="preserve">154       </v>
      </c>
      <c r="C62" t="str">
        <f>"19.07     "</f>
        <v xml:space="preserve">19.07     </v>
      </c>
      <c r="D62" t="s">
        <v>298</v>
      </c>
      <c r="E62">
        <v>205</v>
      </c>
      <c r="F62" t="s">
        <v>299</v>
      </c>
      <c r="G62" t="s">
        <v>300</v>
      </c>
      <c r="H62" t="str">
        <f t="shared" si="11"/>
        <v xml:space="preserve">1  </v>
      </c>
      <c r="I62" t="s">
        <v>301</v>
      </c>
      <c r="J62" t="s">
        <v>302</v>
      </c>
      <c r="K62" t="s">
        <v>303</v>
      </c>
      <c r="L62" t="str">
        <f>"07003"</f>
        <v>07003</v>
      </c>
      <c r="M62" t="str">
        <f t="shared" si="12"/>
        <v xml:space="preserve">    </v>
      </c>
      <c r="N62">
        <v>16.664000000000001</v>
      </c>
      <c r="O62" t="s">
        <v>30</v>
      </c>
      <c r="P62" t="s">
        <v>38</v>
      </c>
      <c r="Q62" t="s">
        <v>31</v>
      </c>
      <c r="R62" t="s">
        <v>31</v>
      </c>
      <c r="S62" t="str">
        <f>"     "</f>
        <v xml:space="preserve">     </v>
      </c>
      <c r="T62" t="s">
        <v>32</v>
      </c>
      <c r="U62" t="str">
        <f t="shared" si="13"/>
        <v xml:space="preserve">    </v>
      </c>
      <c r="V62">
        <v>0</v>
      </c>
      <c r="W62" t="str">
        <f>"    "</f>
        <v xml:space="preserve">    </v>
      </c>
      <c r="X62" t="str">
        <f>"FF01"</f>
        <v>FF01</v>
      </c>
    </row>
    <row r="63" spans="1:24" x14ac:dyDescent="0.25">
      <c r="A63" t="str">
        <f t="shared" si="10"/>
        <v>1612</v>
      </c>
      <c r="B63" t="str">
        <f>"154       "</f>
        <v xml:space="preserve">154       </v>
      </c>
      <c r="C63" t="str">
        <f>"20.01     "</f>
        <v xml:space="preserve">20.01     </v>
      </c>
      <c r="D63" t="s">
        <v>24</v>
      </c>
      <c r="E63">
        <v>665</v>
      </c>
      <c r="F63" t="s">
        <v>157</v>
      </c>
      <c r="G63" t="s">
        <v>304</v>
      </c>
      <c r="H63" t="str">
        <f t="shared" si="11"/>
        <v xml:space="preserve">1  </v>
      </c>
      <c r="I63" t="s">
        <v>305</v>
      </c>
      <c r="J63" t="s">
        <v>306</v>
      </c>
      <c r="K63" t="s">
        <v>161</v>
      </c>
      <c r="L63" t="str">
        <f>"07512"</f>
        <v>07512</v>
      </c>
      <c r="M63" t="str">
        <f t="shared" si="12"/>
        <v xml:space="preserve">    </v>
      </c>
      <c r="N63" t="s">
        <v>307</v>
      </c>
      <c r="O63" t="s">
        <v>30</v>
      </c>
      <c r="P63" t="s">
        <v>38</v>
      </c>
      <c r="Q63" t="s">
        <v>31</v>
      </c>
      <c r="R63" t="s">
        <v>31</v>
      </c>
      <c r="S63" t="str">
        <f>"R40  "</f>
        <v xml:space="preserve">R40  </v>
      </c>
      <c r="T63">
        <v>0</v>
      </c>
      <c r="U63" t="str">
        <f t="shared" si="13"/>
        <v xml:space="preserve">    </v>
      </c>
      <c r="V63">
        <v>0</v>
      </c>
      <c r="W63" t="str">
        <f>"10  "</f>
        <v xml:space="preserve">10  </v>
      </c>
      <c r="X63" t="str">
        <f>"A010"</f>
        <v>A010</v>
      </c>
    </row>
    <row r="64" spans="1:24" x14ac:dyDescent="0.25">
      <c r="A64" t="str">
        <f t="shared" si="10"/>
        <v>1612</v>
      </c>
      <c r="B64" t="str">
        <f>"155       "</f>
        <v xml:space="preserve">155       </v>
      </c>
      <c r="C64" t="str">
        <f>"14.03     "</f>
        <v xml:space="preserve">14.03     </v>
      </c>
      <c r="D64" t="s">
        <v>24</v>
      </c>
      <c r="E64">
        <v>706</v>
      </c>
      <c r="F64" t="s">
        <v>157</v>
      </c>
      <c r="G64" t="s">
        <v>308</v>
      </c>
      <c r="H64" t="str">
        <f t="shared" si="11"/>
        <v xml:space="preserve">1  </v>
      </c>
      <c r="I64" t="s">
        <v>309</v>
      </c>
      <c r="J64" t="s">
        <v>310</v>
      </c>
      <c r="K64" t="s">
        <v>219</v>
      </c>
      <c r="L64" t="str">
        <f>"07512"</f>
        <v>07512</v>
      </c>
      <c r="M64" t="str">
        <f t="shared" si="12"/>
        <v xml:space="preserve">    </v>
      </c>
      <c r="N64" t="s">
        <v>311</v>
      </c>
      <c r="O64" t="s">
        <v>30</v>
      </c>
      <c r="P64" t="s">
        <v>38</v>
      </c>
      <c r="Q64" t="s">
        <v>31</v>
      </c>
      <c r="R64" t="s">
        <v>31</v>
      </c>
      <c r="S64" t="str">
        <f>"     "</f>
        <v xml:space="preserve">     </v>
      </c>
      <c r="T64" t="s">
        <v>32</v>
      </c>
      <c r="U64" t="str">
        <f t="shared" si="13"/>
        <v xml:space="preserve">    </v>
      </c>
      <c r="V64">
        <v>0</v>
      </c>
      <c r="W64" t="str">
        <f>"3   "</f>
        <v xml:space="preserve">3   </v>
      </c>
      <c r="X64" t="str">
        <f>"A003"</f>
        <v>A003</v>
      </c>
    </row>
    <row r="65" spans="1:24" x14ac:dyDescent="0.25">
      <c r="A65" t="str">
        <f t="shared" si="10"/>
        <v>1612</v>
      </c>
      <c r="B65" t="str">
        <f>"166.03    "</f>
        <v xml:space="preserve">166.03    </v>
      </c>
      <c r="C65" t="str">
        <f>"13        "</f>
        <v xml:space="preserve">13        </v>
      </c>
      <c r="D65" t="s">
        <v>24</v>
      </c>
      <c r="E65">
        <v>1</v>
      </c>
      <c r="F65" t="s">
        <v>312</v>
      </c>
      <c r="G65" t="s">
        <v>313</v>
      </c>
      <c r="H65" t="str">
        <f t="shared" si="11"/>
        <v xml:space="preserve">1  </v>
      </c>
      <c r="I65" t="s">
        <v>314</v>
      </c>
      <c r="J65" t="s">
        <v>315</v>
      </c>
      <c r="K65" t="s">
        <v>316</v>
      </c>
      <c r="L65" t="str">
        <f>"07451"</f>
        <v>07451</v>
      </c>
      <c r="M65" t="str">
        <f t="shared" si="12"/>
        <v xml:space="preserve">    </v>
      </c>
      <c r="N65" t="s">
        <v>317</v>
      </c>
      <c r="O65" t="s">
        <v>30</v>
      </c>
      <c r="P65" t="s">
        <v>38</v>
      </c>
      <c r="Q65" t="s">
        <v>31</v>
      </c>
      <c r="R65" t="s">
        <v>31</v>
      </c>
      <c r="S65" t="str">
        <f>"I3   "</f>
        <v xml:space="preserve">I3   </v>
      </c>
      <c r="T65" t="s">
        <v>32</v>
      </c>
      <c r="U65" t="str">
        <f t="shared" si="13"/>
        <v xml:space="preserve">    </v>
      </c>
      <c r="V65">
        <v>0</v>
      </c>
      <c r="W65" t="str">
        <f>"501 "</f>
        <v xml:space="preserve">501 </v>
      </c>
      <c r="X65" t="str">
        <f>"A501"</f>
        <v>A501</v>
      </c>
    </row>
    <row r="66" spans="1:24" x14ac:dyDescent="0.25">
      <c r="A66" t="str">
        <f t="shared" ref="A66:A77" si="17">"1612"</f>
        <v>1612</v>
      </c>
      <c r="B66" t="str">
        <f>"171       "</f>
        <v xml:space="preserve">171       </v>
      </c>
      <c r="C66" t="str">
        <f>"1         "</f>
        <v xml:space="preserve">1         </v>
      </c>
      <c r="D66" t="s">
        <v>24</v>
      </c>
      <c r="E66">
        <v>807</v>
      </c>
      <c r="F66" t="s">
        <v>318</v>
      </c>
      <c r="G66" t="s">
        <v>319</v>
      </c>
      <c r="H66" t="str">
        <f t="shared" ref="H66:H77" si="18">"1  "</f>
        <v xml:space="preserve">1  </v>
      </c>
      <c r="I66" t="s">
        <v>320</v>
      </c>
      <c r="J66" t="s">
        <v>321</v>
      </c>
      <c r="K66" t="s">
        <v>322</v>
      </c>
      <c r="L66" t="str">
        <f>"07652"</f>
        <v>07652</v>
      </c>
      <c r="M66" t="str">
        <f>"0910"</f>
        <v>0910</v>
      </c>
      <c r="N66" t="s">
        <v>323</v>
      </c>
      <c r="O66" t="s">
        <v>30</v>
      </c>
      <c r="P66" t="s">
        <v>38</v>
      </c>
      <c r="Q66" t="s">
        <v>31</v>
      </c>
      <c r="R66" t="s">
        <v>31</v>
      </c>
      <c r="S66" t="str">
        <f>"B2   "</f>
        <v xml:space="preserve">B2   </v>
      </c>
      <c r="T66" t="s">
        <v>32</v>
      </c>
      <c r="U66" t="str">
        <f t="shared" ref="U66:U77" si="19">"    "</f>
        <v xml:space="preserve">    </v>
      </c>
      <c r="V66">
        <v>0</v>
      </c>
      <c r="W66" t="str">
        <f>"404 "</f>
        <v xml:space="preserve">404 </v>
      </c>
      <c r="X66" t="str">
        <f>"FF04"</f>
        <v>FF04</v>
      </c>
    </row>
    <row r="67" spans="1:24" x14ac:dyDescent="0.25">
      <c r="A67" t="str">
        <f t="shared" si="17"/>
        <v>1612</v>
      </c>
      <c r="B67" t="str">
        <f>"171       "</f>
        <v xml:space="preserve">171       </v>
      </c>
      <c r="C67" t="str">
        <f>"12.02     "</f>
        <v xml:space="preserve">12.02     </v>
      </c>
      <c r="D67" t="s">
        <v>24</v>
      </c>
      <c r="E67">
        <v>845</v>
      </c>
      <c r="F67" t="s">
        <v>318</v>
      </c>
      <c r="G67" t="s">
        <v>324</v>
      </c>
      <c r="H67" t="str">
        <f t="shared" si="18"/>
        <v xml:space="preserve">1  </v>
      </c>
      <c r="I67" t="s">
        <v>325</v>
      </c>
      <c r="J67" t="s">
        <v>326</v>
      </c>
      <c r="K67" t="s">
        <v>327</v>
      </c>
      <c r="L67" t="str">
        <f>"43076"</f>
        <v>43076</v>
      </c>
      <c r="M67" t="str">
        <f t="shared" ref="M67:M77" si="20">"    "</f>
        <v xml:space="preserve">    </v>
      </c>
      <c r="N67" t="s">
        <v>328</v>
      </c>
      <c r="O67" t="s">
        <v>30</v>
      </c>
      <c r="P67">
        <v>12.01</v>
      </c>
      <c r="Q67" t="s">
        <v>31</v>
      </c>
      <c r="R67" t="s">
        <v>31</v>
      </c>
      <c r="S67" t="str">
        <f>"I2   "</f>
        <v xml:space="preserve">I2   </v>
      </c>
      <c r="T67" t="s">
        <v>32</v>
      </c>
      <c r="U67" t="str">
        <f t="shared" si="19"/>
        <v xml:space="preserve">    </v>
      </c>
      <c r="V67">
        <v>0</v>
      </c>
      <c r="W67" t="str">
        <f>"503 "</f>
        <v xml:space="preserve">503 </v>
      </c>
      <c r="X67" t="str">
        <f>"A503"</f>
        <v>A503</v>
      </c>
    </row>
    <row r="68" spans="1:24" x14ac:dyDescent="0.25">
      <c r="A68" t="str">
        <f t="shared" si="17"/>
        <v>1612</v>
      </c>
      <c r="B68" t="str">
        <f>"171       "</f>
        <v xml:space="preserve">171       </v>
      </c>
      <c r="C68" t="str">
        <f>"19        "</f>
        <v xml:space="preserve">19        </v>
      </c>
      <c r="D68" t="s">
        <v>24</v>
      </c>
      <c r="E68">
        <v>423</v>
      </c>
      <c r="F68" t="s">
        <v>299</v>
      </c>
      <c r="G68" t="s">
        <v>329</v>
      </c>
      <c r="H68" t="str">
        <f t="shared" si="18"/>
        <v xml:space="preserve">1  </v>
      </c>
      <c r="I68" t="s">
        <v>330</v>
      </c>
      <c r="J68" t="s">
        <v>331</v>
      </c>
      <c r="K68" t="s">
        <v>65</v>
      </c>
      <c r="L68" t="str">
        <f>"07522"</f>
        <v>07522</v>
      </c>
      <c r="M68" t="str">
        <f t="shared" si="20"/>
        <v xml:space="preserve">    </v>
      </c>
      <c r="N68" t="s">
        <v>332</v>
      </c>
      <c r="O68" t="s">
        <v>30</v>
      </c>
      <c r="P68" t="s">
        <v>38</v>
      </c>
      <c r="Q68" t="s">
        <v>31</v>
      </c>
      <c r="R68" t="s">
        <v>31</v>
      </c>
      <c r="S68" t="str">
        <f>"B2   "</f>
        <v xml:space="preserve">B2   </v>
      </c>
      <c r="T68" t="s">
        <v>32</v>
      </c>
      <c r="U68" t="str">
        <f t="shared" si="19"/>
        <v xml:space="preserve">    </v>
      </c>
      <c r="V68">
        <v>0</v>
      </c>
      <c r="W68" t="str">
        <f>"404 "</f>
        <v xml:space="preserve">404 </v>
      </c>
      <c r="X68" t="str">
        <f>"FF04"</f>
        <v>FF04</v>
      </c>
    </row>
    <row r="69" spans="1:24" x14ac:dyDescent="0.25">
      <c r="A69" t="str">
        <f t="shared" si="17"/>
        <v>1612</v>
      </c>
      <c r="B69" t="str">
        <f>"171       "</f>
        <v xml:space="preserve">171       </v>
      </c>
      <c r="C69" t="str">
        <f>"22        "</f>
        <v xml:space="preserve">22        </v>
      </c>
      <c r="D69" t="s">
        <v>24</v>
      </c>
      <c r="E69">
        <v>441</v>
      </c>
      <c r="F69" t="s">
        <v>299</v>
      </c>
      <c r="G69" t="s">
        <v>333</v>
      </c>
      <c r="H69" t="str">
        <f t="shared" si="18"/>
        <v xml:space="preserve">1  </v>
      </c>
      <c r="I69" t="s">
        <v>330</v>
      </c>
      <c r="J69" t="s">
        <v>331</v>
      </c>
      <c r="K69" t="s">
        <v>65</v>
      </c>
      <c r="L69" t="str">
        <f>"07522"</f>
        <v>07522</v>
      </c>
      <c r="M69" t="str">
        <f t="shared" si="20"/>
        <v xml:space="preserve">    </v>
      </c>
      <c r="N69">
        <v>0.312</v>
      </c>
      <c r="O69" t="s">
        <v>30</v>
      </c>
      <c r="P69" t="s">
        <v>38</v>
      </c>
      <c r="Q69" t="s">
        <v>31</v>
      </c>
      <c r="R69" t="s">
        <v>31</v>
      </c>
      <c r="S69" t="str">
        <f>"B2   "</f>
        <v xml:space="preserve">B2   </v>
      </c>
      <c r="T69" t="s">
        <v>32</v>
      </c>
      <c r="U69" t="str">
        <f t="shared" si="19"/>
        <v xml:space="preserve">    </v>
      </c>
      <c r="V69">
        <v>0</v>
      </c>
      <c r="W69" t="str">
        <f>"404 "</f>
        <v xml:space="preserve">404 </v>
      </c>
      <c r="X69" t="str">
        <f>"FF04"</f>
        <v>FF04</v>
      </c>
    </row>
    <row r="70" spans="1:24" x14ac:dyDescent="0.25">
      <c r="A70" t="str">
        <f t="shared" si="17"/>
        <v>1612</v>
      </c>
      <c r="B70" t="str">
        <f>"172       "</f>
        <v xml:space="preserve">172       </v>
      </c>
      <c r="C70" t="str">
        <f>"3.01      "</f>
        <v xml:space="preserve">3.01      </v>
      </c>
      <c r="D70" t="s">
        <v>24</v>
      </c>
      <c r="E70">
        <v>530</v>
      </c>
      <c r="F70" t="s">
        <v>334</v>
      </c>
      <c r="G70" t="s">
        <v>335</v>
      </c>
      <c r="H70" t="str">
        <f t="shared" si="18"/>
        <v xml:space="preserve">1  </v>
      </c>
      <c r="I70" t="s">
        <v>336</v>
      </c>
      <c r="J70" t="s">
        <v>337</v>
      </c>
      <c r="K70" t="s">
        <v>338</v>
      </c>
      <c r="L70" t="str">
        <f>"10990"</f>
        <v>10990</v>
      </c>
      <c r="M70" t="str">
        <f t="shared" si="20"/>
        <v xml:space="preserve">    </v>
      </c>
      <c r="N70">
        <v>1.1950000000000001</v>
      </c>
      <c r="O70" t="s">
        <v>266</v>
      </c>
      <c r="P70" t="s">
        <v>38</v>
      </c>
      <c r="Q70" t="s">
        <v>31</v>
      </c>
      <c r="R70" t="s">
        <v>31</v>
      </c>
      <c r="S70" t="str">
        <f>"B3   "</f>
        <v xml:space="preserve">B3   </v>
      </c>
      <c r="T70" t="s">
        <v>32</v>
      </c>
      <c r="U70" t="str">
        <f t="shared" si="19"/>
        <v xml:space="preserve">    </v>
      </c>
      <c r="V70">
        <v>0</v>
      </c>
      <c r="W70" t="str">
        <f>"400 "</f>
        <v xml:space="preserve">400 </v>
      </c>
      <c r="X70" t="str">
        <f>"A400"</f>
        <v>A400</v>
      </c>
    </row>
    <row r="71" spans="1:24" x14ac:dyDescent="0.25">
      <c r="A71" t="str">
        <f t="shared" si="17"/>
        <v>1612</v>
      </c>
      <c r="B71" t="str">
        <f>"173       "</f>
        <v xml:space="preserve">173       </v>
      </c>
      <c r="C71" t="str">
        <f>"4.01      "</f>
        <v xml:space="preserve">4.01      </v>
      </c>
      <c r="D71" t="s">
        <v>24</v>
      </c>
      <c r="E71">
        <v>781</v>
      </c>
      <c r="F71" t="s">
        <v>162</v>
      </c>
      <c r="G71" t="s">
        <v>339</v>
      </c>
      <c r="H71" t="str">
        <f t="shared" si="18"/>
        <v xml:space="preserve">1  </v>
      </c>
      <c r="I71" t="s">
        <v>340</v>
      </c>
      <c r="J71" t="s">
        <v>341</v>
      </c>
      <c r="K71" t="s">
        <v>342</v>
      </c>
      <c r="L71" t="str">
        <f>"07006"</f>
        <v>07006</v>
      </c>
      <c r="M71" t="str">
        <f t="shared" si="20"/>
        <v xml:space="preserve">    </v>
      </c>
      <c r="N71" t="s">
        <v>343</v>
      </c>
      <c r="O71" t="s">
        <v>30</v>
      </c>
      <c r="P71" t="s">
        <v>38</v>
      </c>
      <c r="Q71" t="s">
        <v>31</v>
      </c>
      <c r="R71" t="s">
        <v>31</v>
      </c>
      <c r="S71" t="str">
        <f>"B3   "</f>
        <v xml:space="preserve">B3   </v>
      </c>
      <c r="T71" t="s">
        <v>32</v>
      </c>
      <c r="U71" t="str">
        <f t="shared" si="19"/>
        <v xml:space="preserve">    </v>
      </c>
      <c r="V71">
        <v>0</v>
      </c>
      <c r="W71" t="str">
        <f>"19  "</f>
        <v xml:space="preserve">19  </v>
      </c>
      <c r="X71" t="str">
        <f>"A019"</f>
        <v>A019</v>
      </c>
    </row>
    <row r="72" spans="1:24" x14ac:dyDescent="0.25">
      <c r="A72" t="str">
        <f t="shared" si="17"/>
        <v>1612</v>
      </c>
      <c r="B72" t="str">
        <f>"179       "</f>
        <v xml:space="preserve">179       </v>
      </c>
      <c r="C72" t="str">
        <f>"4         "</f>
        <v xml:space="preserve">4         </v>
      </c>
      <c r="D72" t="s">
        <v>24</v>
      </c>
      <c r="E72">
        <v>555</v>
      </c>
      <c r="F72" t="s">
        <v>344</v>
      </c>
      <c r="G72" t="s">
        <v>345</v>
      </c>
      <c r="H72" t="str">
        <f t="shared" si="18"/>
        <v xml:space="preserve">1  </v>
      </c>
      <c r="I72" t="s">
        <v>346</v>
      </c>
      <c r="J72" t="s">
        <v>347</v>
      </c>
      <c r="K72" t="s">
        <v>348</v>
      </c>
      <c r="L72" t="str">
        <f>"07401"</f>
        <v>07401</v>
      </c>
      <c r="M72" t="str">
        <f t="shared" si="20"/>
        <v xml:space="preserve">    </v>
      </c>
      <c r="N72" t="s">
        <v>349</v>
      </c>
      <c r="O72" t="s">
        <v>350</v>
      </c>
      <c r="P72" t="s">
        <v>38</v>
      </c>
      <c r="Q72" t="s">
        <v>31</v>
      </c>
      <c r="R72" t="s">
        <v>31</v>
      </c>
      <c r="S72" t="str">
        <f>"I3   "</f>
        <v xml:space="preserve">I3   </v>
      </c>
      <c r="T72" t="s">
        <v>32</v>
      </c>
      <c r="U72" t="str">
        <f t="shared" si="19"/>
        <v xml:space="preserve">    </v>
      </c>
      <c r="V72">
        <v>0</v>
      </c>
      <c r="W72" t="str">
        <f>"502 "</f>
        <v xml:space="preserve">502 </v>
      </c>
      <c r="X72" t="str">
        <f>"A502"</f>
        <v>A502</v>
      </c>
    </row>
    <row r="73" spans="1:24" x14ac:dyDescent="0.25">
      <c r="A73" t="str">
        <f t="shared" si="17"/>
        <v>1612</v>
      </c>
      <c r="B73" t="str">
        <f>"181       "</f>
        <v xml:space="preserve">181       </v>
      </c>
      <c r="C73" t="str">
        <f>"3         "</f>
        <v xml:space="preserve">3         </v>
      </c>
      <c r="D73" t="s">
        <v>24</v>
      </c>
      <c r="E73">
        <v>0</v>
      </c>
      <c r="F73" t="s">
        <v>351</v>
      </c>
      <c r="G73" t="s">
        <v>351</v>
      </c>
      <c r="H73" t="str">
        <f t="shared" si="18"/>
        <v xml:space="preserve">1  </v>
      </c>
      <c r="I73" t="s">
        <v>352</v>
      </c>
      <c r="J73" t="s">
        <v>353</v>
      </c>
      <c r="K73" t="s">
        <v>354</v>
      </c>
      <c r="L73" t="str">
        <f>"07011"</f>
        <v>07011</v>
      </c>
      <c r="M73" t="str">
        <f t="shared" si="20"/>
        <v xml:space="preserve">    </v>
      </c>
      <c r="N73" t="s">
        <v>355</v>
      </c>
      <c r="O73" t="s">
        <v>30</v>
      </c>
      <c r="P73" t="s">
        <v>356</v>
      </c>
      <c r="Q73" t="s">
        <v>31</v>
      </c>
      <c r="R73" t="s">
        <v>31</v>
      </c>
      <c r="S73" t="str">
        <f>"I2   "</f>
        <v xml:space="preserve">I2   </v>
      </c>
      <c r="T73" t="s">
        <v>32</v>
      </c>
      <c r="U73" t="str">
        <f t="shared" si="19"/>
        <v xml:space="preserve">    </v>
      </c>
      <c r="V73">
        <v>0</v>
      </c>
      <c r="W73" t="str">
        <f>"502 "</f>
        <v xml:space="preserve">502 </v>
      </c>
      <c r="X73" t="str">
        <f>"A502"</f>
        <v>A502</v>
      </c>
    </row>
    <row r="74" spans="1:24" x14ac:dyDescent="0.25">
      <c r="A74" t="str">
        <f t="shared" si="17"/>
        <v>1612</v>
      </c>
      <c r="B74" t="str">
        <f>"182       "</f>
        <v xml:space="preserve">182       </v>
      </c>
      <c r="C74" t="str">
        <f>"1.01      "</f>
        <v xml:space="preserve">1.01      </v>
      </c>
      <c r="D74" t="s">
        <v>24</v>
      </c>
      <c r="E74">
        <v>0</v>
      </c>
      <c r="F74" t="s">
        <v>162</v>
      </c>
      <c r="G74" t="s">
        <v>162</v>
      </c>
      <c r="H74" t="str">
        <f t="shared" si="18"/>
        <v xml:space="preserve">1  </v>
      </c>
      <c r="I74" t="s">
        <v>357</v>
      </c>
      <c r="J74" t="s">
        <v>358</v>
      </c>
      <c r="K74" t="s">
        <v>161</v>
      </c>
      <c r="L74" t="str">
        <f>"07512"</f>
        <v>07512</v>
      </c>
      <c r="M74" t="str">
        <f t="shared" si="20"/>
        <v xml:space="preserve">    </v>
      </c>
      <c r="N74" t="s">
        <v>359</v>
      </c>
      <c r="O74" t="s">
        <v>30</v>
      </c>
      <c r="P74" t="s">
        <v>38</v>
      </c>
      <c r="Q74" t="s">
        <v>31</v>
      </c>
      <c r="R74" t="s">
        <v>31</v>
      </c>
      <c r="S74" t="str">
        <f>"R20  "</f>
        <v xml:space="preserve">R20  </v>
      </c>
      <c r="T74" t="s">
        <v>32</v>
      </c>
      <c r="U74" t="str">
        <f t="shared" si="19"/>
        <v xml:space="preserve">    </v>
      </c>
      <c r="V74">
        <v>0</v>
      </c>
      <c r="W74" t="str">
        <f>"18  "</f>
        <v xml:space="preserve">18  </v>
      </c>
      <c r="X74" t="str">
        <f>"A018"</f>
        <v>A018</v>
      </c>
    </row>
    <row r="75" spans="1:24" x14ac:dyDescent="0.25">
      <c r="A75" t="str">
        <f t="shared" si="17"/>
        <v>1612</v>
      </c>
      <c r="B75" t="str">
        <f>"182       "</f>
        <v xml:space="preserve">182       </v>
      </c>
      <c r="C75" t="str">
        <f>"13        "</f>
        <v xml:space="preserve">13        </v>
      </c>
      <c r="D75" t="s">
        <v>24</v>
      </c>
      <c r="E75">
        <v>38</v>
      </c>
      <c r="F75" t="s">
        <v>360</v>
      </c>
      <c r="G75" t="s">
        <v>361</v>
      </c>
      <c r="H75" t="str">
        <f t="shared" si="18"/>
        <v xml:space="preserve">1  </v>
      </c>
      <c r="I75" t="s">
        <v>362</v>
      </c>
      <c r="J75" t="s">
        <v>363</v>
      </c>
      <c r="K75" t="s">
        <v>364</v>
      </c>
      <c r="L75" t="str">
        <f>"07512"</f>
        <v>07512</v>
      </c>
      <c r="M75" t="str">
        <f t="shared" si="20"/>
        <v xml:space="preserve">    </v>
      </c>
      <c r="N75" t="s">
        <v>365</v>
      </c>
      <c r="O75" t="s">
        <v>366</v>
      </c>
      <c r="P75" t="s">
        <v>38</v>
      </c>
      <c r="Q75" t="s">
        <v>31</v>
      </c>
      <c r="R75" t="s">
        <v>31</v>
      </c>
      <c r="S75" t="str">
        <f>"I3   "</f>
        <v xml:space="preserve">I3   </v>
      </c>
      <c r="T75" t="s">
        <v>32</v>
      </c>
      <c r="U75" t="str">
        <f t="shared" si="19"/>
        <v xml:space="preserve">    </v>
      </c>
      <c r="V75">
        <v>0</v>
      </c>
      <c r="W75" t="str">
        <f>"18  "</f>
        <v xml:space="preserve">18  </v>
      </c>
      <c r="X75" t="str">
        <f>"A018"</f>
        <v>A018</v>
      </c>
    </row>
    <row r="76" spans="1:24" x14ac:dyDescent="0.25">
      <c r="A76" t="str">
        <f t="shared" si="17"/>
        <v>1612</v>
      </c>
      <c r="B76" t="str">
        <f>"200       "</f>
        <v xml:space="preserve">200       </v>
      </c>
      <c r="C76" t="str">
        <f>"1         "</f>
        <v xml:space="preserve">1         </v>
      </c>
      <c r="D76" t="s">
        <v>24</v>
      </c>
      <c r="E76">
        <v>0</v>
      </c>
      <c r="F76" t="s">
        <v>367</v>
      </c>
      <c r="G76" t="s">
        <v>367</v>
      </c>
      <c r="H76" t="str">
        <f t="shared" si="18"/>
        <v xml:space="preserve">1  </v>
      </c>
      <c r="I76" t="s">
        <v>368</v>
      </c>
      <c r="J76" t="s">
        <v>367</v>
      </c>
      <c r="K76" t="s">
        <v>369</v>
      </c>
      <c r="L76" t="str">
        <f>"07420"</f>
        <v>07420</v>
      </c>
      <c r="M76" t="str">
        <f t="shared" si="20"/>
        <v xml:space="preserve">    </v>
      </c>
      <c r="N76" t="s">
        <v>370</v>
      </c>
      <c r="O76" t="s">
        <v>30</v>
      </c>
      <c r="P76" t="s">
        <v>38</v>
      </c>
      <c r="Q76" t="s">
        <v>31</v>
      </c>
      <c r="R76" t="s">
        <v>31</v>
      </c>
      <c r="S76" t="str">
        <f>"I3   "</f>
        <v xml:space="preserve">I3   </v>
      </c>
      <c r="T76" t="s">
        <v>32</v>
      </c>
      <c r="U76" t="str">
        <f t="shared" si="19"/>
        <v xml:space="preserve">    </v>
      </c>
      <c r="V76">
        <v>0</v>
      </c>
      <c r="W76" t="str">
        <f>"504 "</f>
        <v xml:space="preserve">504 </v>
      </c>
      <c r="X76" t="str">
        <f>"A504"</f>
        <v>A504</v>
      </c>
    </row>
    <row r="77" spans="1:24" x14ac:dyDescent="0.25">
      <c r="A77" t="str">
        <f t="shared" si="17"/>
        <v>1612</v>
      </c>
      <c r="B77" t="str">
        <f>"200       "</f>
        <v xml:space="preserve">200       </v>
      </c>
      <c r="C77" t="str">
        <f>"2         "</f>
        <v xml:space="preserve">2         </v>
      </c>
      <c r="D77" t="s">
        <v>24</v>
      </c>
      <c r="E77">
        <v>0</v>
      </c>
      <c r="F77" t="s">
        <v>367</v>
      </c>
      <c r="G77" t="s">
        <v>367</v>
      </c>
      <c r="H77" t="str">
        <f t="shared" si="18"/>
        <v xml:space="preserve">1  </v>
      </c>
      <c r="I77" t="s">
        <v>371</v>
      </c>
      <c r="J77" t="s">
        <v>367</v>
      </c>
      <c r="K77" t="s">
        <v>372</v>
      </c>
      <c r="L77" t="str">
        <f>"07420"</f>
        <v>07420</v>
      </c>
      <c r="M77" t="str">
        <f t="shared" si="20"/>
        <v xml:space="preserve">    </v>
      </c>
      <c r="N77" t="s">
        <v>373</v>
      </c>
      <c r="O77" t="s">
        <v>30</v>
      </c>
      <c r="P77" t="s">
        <v>38</v>
      </c>
      <c r="Q77" t="s">
        <v>31</v>
      </c>
      <c r="R77" t="s">
        <v>31</v>
      </c>
      <c r="S77" t="str">
        <f>"I3   "</f>
        <v xml:space="preserve">I3   </v>
      </c>
      <c r="T77" t="s">
        <v>32</v>
      </c>
      <c r="U77" t="str">
        <f t="shared" si="19"/>
        <v xml:space="preserve">    </v>
      </c>
      <c r="V77">
        <v>0</v>
      </c>
      <c r="W77" t="str">
        <f>"504 "</f>
        <v xml:space="preserve">504 </v>
      </c>
      <c r="X77" t="str">
        <f>"A504"</f>
        <v>A504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Curt Masklee</dc:creator>
  <cp:lastModifiedBy>Curt</cp:lastModifiedBy>
  <dcterms:created xsi:type="dcterms:W3CDTF">2022-08-09T19:36:24Z</dcterms:created>
  <dcterms:modified xsi:type="dcterms:W3CDTF">2022-08-09T19:37:02Z</dcterms:modified>
</cp:coreProperties>
</file>