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x Assessor\Desktop\"/>
    </mc:Choice>
  </mc:AlternateContent>
  <bookViews>
    <workbookView xWindow="0" yWindow="0" windowWidth="28800" windowHeight="13620"/>
  </bookViews>
  <sheets>
    <sheet name="listing" sheetId="1" r:id="rId1"/>
  </sheets>
  <calcPr calcId="162913"/>
</workbook>
</file>

<file path=xl/calcChain.xml><?xml version="1.0" encoding="utf-8"?>
<calcChain xmlns="http://schemas.openxmlformats.org/spreadsheetml/2006/main">
  <c r="A2" i="1" l="1"/>
  <c r="B2" i="1"/>
  <c r="C2" i="1"/>
  <c r="H2" i="1"/>
  <c r="L2" i="1"/>
  <c r="M2" i="1"/>
  <c r="S2" i="1"/>
  <c r="U2" i="1"/>
  <c r="W2" i="1"/>
  <c r="X2" i="1"/>
  <c r="A3" i="1"/>
  <c r="B3" i="1"/>
  <c r="C3" i="1"/>
  <c r="H3" i="1"/>
  <c r="L3" i="1"/>
  <c r="M3" i="1"/>
  <c r="S3" i="1"/>
  <c r="U3" i="1"/>
  <c r="W3" i="1"/>
  <c r="X3" i="1"/>
  <c r="A4" i="1"/>
  <c r="B4" i="1"/>
  <c r="C4" i="1"/>
  <c r="H4" i="1"/>
  <c r="L4" i="1"/>
  <c r="M4" i="1"/>
  <c r="S4" i="1"/>
  <c r="U4" i="1"/>
  <c r="W4" i="1"/>
  <c r="X4" i="1"/>
  <c r="A5" i="1"/>
  <c r="B5" i="1"/>
  <c r="C5" i="1"/>
  <c r="H5" i="1"/>
  <c r="L5" i="1"/>
  <c r="M5" i="1"/>
  <c r="S5" i="1"/>
  <c r="U5" i="1"/>
  <c r="W5" i="1"/>
  <c r="X5" i="1"/>
  <c r="A6" i="1"/>
  <c r="B6" i="1"/>
  <c r="C6" i="1"/>
  <c r="H6" i="1"/>
  <c r="L6" i="1"/>
  <c r="M6" i="1"/>
  <c r="S6" i="1"/>
  <c r="U6" i="1"/>
  <c r="W6" i="1"/>
  <c r="X6" i="1"/>
  <c r="A7" i="1"/>
  <c r="B7" i="1"/>
  <c r="C7" i="1"/>
  <c r="H7" i="1"/>
  <c r="L7" i="1"/>
  <c r="M7" i="1"/>
  <c r="S7" i="1"/>
  <c r="U7" i="1"/>
  <c r="W7" i="1"/>
  <c r="X7" i="1"/>
  <c r="A8" i="1"/>
  <c r="B8" i="1"/>
  <c r="C8" i="1"/>
  <c r="H8" i="1"/>
  <c r="L8" i="1"/>
  <c r="M8" i="1"/>
  <c r="S8" i="1"/>
  <c r="U8" i="1"/>
  <c r="W8" i="1"/>
  <c r="X8" i="1"/>
  <c r="A9" i="1"/>
  <c r="B9" i="1"/>
  <c r="C9" i="1"/>
  <c r="H9" i="1"/>
  <c r="L9" i="1"/>
  <c r="M9" i="1"/>
  <c r="S9" i="1"/>
  <c r="U9" i="1"/>
  <c r="W9" i="1"/>
  <c r="X9" i="1"/>
  <c r="A10" i="1"/>
  <c r="B10" i="1"/>
  <c r="C10" i="1"/>
  <c r="H10" i="1"/>
  <c r="L10" i="1"/>
  <c r="M10" i="1"/>
  <c r="S10" i="1"/>
  <c r="U10" i="1"/>
  <c r="W10" i="1"/>
  <c r="X10" i="1"/>
  <c r="A11" i="1"/>
  <c r="B11" i="1"/>
  <c r="C11" i="1"/>
  <c r="H11" i="1"/>
  <c r="L11" i="1"/>
  <c r="M11" i="1"/>
  <c r="S11" i="1"/>
  <c r="U11" i="1"/>
  <c r="W11" i="1"/>
  <c r="X11" i="1"/>
  <c r="A12" i="1"/>
  <c r="B12" i="1"/>
  <c r="C12" i="1"/>
  <c r="H12" i="1"/>
  <c r="L12" i="1"/>
  <c r="M12" i="1"/>
  <c r="S12" i="1"/>
  <c r="U12" i="1"/>
  <c r="W12" i="1"/>
  <c r="X12" i="1"/>
  <c r="A13" i="1"/>
  <c r="B13" i="1"/>
  <c r="C13" i="1"/>
  <c r="H13" i="1"/>
  <c r="L13" i="1"/>
  <c r="M13" i="1"/>
  <c r="S13" i="1"/>
  <c r="U13" i="1"/>
  <c r="W13" i="1"/>
  <c r="X13" i="1"/>
  <c r="A14" i="1"/>
  <c r="B14" i="1"/>
  <c r="C14" i="1"/>
  <c r="H14" i="1"/>
  <c r="L14" i="1"/>
  <c r="M14" i="1"/>
  <c r="S14" i="1"/>
  <c r="U14" i="1"/>
  <c r="W14" i="1"/>
  <c r="X14" i="1"/>
  <c r="A15" i="1"/>
  <c r="B15" i="1"/>
  <c r="C15" i="1"/>
  <c r="H15" i="1"/>
  <c r="L15" i="1"/>
  <c r="M15" i="1"/>
  <c r="S15" i="1"/>
  <c r="U15" i="1"/>
  <c r="W15" i="1"/>
  <c r="X15" i="1"/>
  <c r="A16" i="1"/>
  <c r="B16" i="1"/>
  <c r="C16" i="1"/>
  <c r="H16" i="1"/>
  <c r="L16" i="1"/>
  <c r="M16" i="1"/>
  <c r="S16" i="1"/>
  <c r="U16" i="1"/>
  <c r="W16" i="1"/>
  <c r="X16" i="1"/>
  <c r="A17" i="1"/>
  <c r="B17" i="1"/>
  <c r="C17" i="1"/>
  <c r="H17" i="1"/>
  <c r="L17" i="1"/>
  <c r="M17" i="1"/>
  <c r="S17" i="1"/>
  <c r="U17" i="1"/>
  <c r="W17" i="1"/>
  <c r="X17" i="1"/>
  <c r="A18" i="1"/>
  <c r="B18" i="1"/>
  <c r="C18" i="1"/>
  <c r="H18" i="1"/>
  <c r="L18" i="1"/>
  <c r="M18" i="1"/>
  <c r="S18" i="1"/>
  <c r="U18" i="1"/>
  <c r="W18" i="1"/>
  <c r="X18" i="1"/>
  <c r="A19" i="1"/>
  <c r="B19" i="1"/>
  <c r="C19" i="1"/>
  <c r="H19" i="1"/>
  <c r="L19" i="1"/>
  <c r="M19" i="1"/>
  <c r="S19" i="1"/>
  <c r="U19" i="1"/>
  <c r="W19" i="1"/>
  <c r="X19" i="1"/>
  <c r="A20" i="1"/>
  <c r="B20" i="1"/>
  <c r="C20" i="1"/>
  <c r="H20" i="1"/>
  <c r="L20" i="1"/>
  <c r="M20" i="1"/>
  <c r="S20" i="1"/>
  <c r="U20" i="1"/>
  <c r="W20" i="1"/>
  <c r="X20" i="1"/>
  <c r="A21" i="1"/>
  <c r="B21" i="1"/>
  <c r="C21" i="1"/>
  <c r="H21" i="1"/>
  <c r="L21" i="1"/>
  <c r="M21" i="1"/>
  <c r="S21" i="1"/>
  <c r="U21" i="1"/>
  <c r="W21" i="1"/>
  <c r="X21" i="1"/>
  <c r="A22" i="1"/>
  <c r="B22" i="1"/>
  <c r="C22" i="1"/>
  <c r="H22" i="1"/>
  <c r="L22" i="1"/>
  <c r="M22" i="1"/>
  <c r="S22" i="1"/>
  <c r="U22" i="1"/>
  <c r="W22" i="1"/>
  <c r="X22" i="1"/>
  <c r="A23" i="1"/>
  <c r="B23" i="1"/>
  <c r="C23" i="1"/>
  <c r="H23" i="1"/>
  <c r="L23" i="1"/>
  <c r="M23" i="1"/>
  <c r="S23" i="1"/>
  <c r="U23" i="1"/>
  <c r="W23" i="1"/>
  <c r="X23" i="1"/>
  <c r="A24" i="1"/>
  <c r="B24" i="1"/>
  <c r="C24" i="1"/>
  <c r="H24" i="1"/>
  <c r="L24" i="1"/>
  <c r="M24" i="1"/>
  <c r="S24" i="1"/>
  <c r="U24" i="1"/>
  <c r="W24" i="1"/>
  <c r="X24" i="1"/>
  <c r="A25" i="1"/>
  <c r="B25" i="1"/>
  <c r="C25" i="1"/>
  <c r="H25" i="1"/>
  <c r="L25" i="1"/>
  <c r="M25" i="1"/>
  <c r="S25" i="1"/>
  <c r="U25" i="1"/>
  <c r="W25" i="1"/>
  <c r="X25" i="1"/>
  <c r="A26" i="1"/>
  <c r="B26" i="1"/>
  <c r="C26" i="1"/>
  <c r="H26" i="1"/>
  <c r="L26" i="1"/>
  <c r="M26" i="1"/>
  <c r="S26" i="1"/>
  <c r="U26" i="1"/>
  <c r="W26" i="1"/>
  <c r="X26" i="1"/>
  <c r="A27" i="1"/>
  <c r="B27" i="1"/>
  <c r="C27" i="1"/>
  <c r="H27" i="1"/>
  <c r="L27" i="1"/>
  <c r="M27" i="1"/>
  <c r="S27" i="1"/>
  <c r="U27" i="1"/>
  <c r="W27" i="1"/>
  <c r="X27" i="1"/>
  <c r="A28" i="1"/>
  <c r="B28" i="1"/>
  <c r="C28" i="1"/>
  <c r="H28" i="1"/>
  <c r="L28" i="1"/>
  <c r="M28" i="1"/>
  <c r="S28" i="1"/>
  <c r="U28" i="1"/>
  <c r="W28" i="1"/>
  <c r="X28" i="1"/>
  <c r="A29" i="1"/>
  <c r="B29" i="1"/>
  <c r="C29" i="1"/>
  <c r="H29" i="1"/>
  <c r="L29" i="1"/>
  <c r="M29" i="1"/>
  <c r="S29" i="1"/>
  <c r="U29" i="1"/>
  <c r="W29" i="1"/>
  <c r="X29" i="1"/>
  <c r="A30" i="1"/>
  <c r="B30" i="1"/>
  <c r="C30" i="1"/>
  <c r="H30" i="1"/>
  <c r="L30" i="1"/>
  <c r="M30" i="1"/>
  <c r="S30" i="1"/>
  <c r="U30" i="1"/>
  <c r="W30" i="1"/>
  <c r="X30" i="1"/>
  <c r="A31" i="1"/>
  <c r="B31" i="1"/>
  <c r="C31" i="1"/>
  <c r="H31" i="1"/>
  <c r="L31" i="1"/>
  <c r="M31" i="1"/>
  <c r="S31" i="1"/>
  <c r="U31" i="1"/>
  <c r="W31" i="1"/>
  <c r="X31" i="1"/>
  <c r="A32" i="1"/>
  <c r="B32" i="1"/>
  <c r="C32" i="1"/>
  <c r="H32" i="1"/>
  <c r="L32" i="1"/>
  <c r="M32" i="1"/>
  <c r="S32" i="1"/>
  <c r="U32" i="1"/>
  <c r="W32" i="1"/>
  <c r="X32" i="1"/>
  <c r="A33" i="1"/>
  <c r="B33" i="1"/>
  <c r="C33" i="1"/>
  <c r="H33" i="1"/>
  <c r="L33" i="1"/>
  <c r="M33" i="1"/>
  <c r="S33" i="1"/>
  <c r="U33" i="1"/>
  <c r="W33" i="1"/>
  <c r="X33" i="1"/>
  <c r="A34" i="1"/>
  <c r="B34" i="1"/>
  <c r="C34" i="1"/>
  <c r="H34" i="1"/>
  <c r="L34" i="1"/>
  <c r="M34" i="1"/>
  <c r="S34" i="1"/>
  <c r="U34" i="1"/>
  <c r="W34" i="1"/>
  <c r="X34" i="1"/>
  <c r="A35" i="1"/>
  <c r="B35" i="1"/>
  <c r="C35" i="1"/>
  <c r="H35" i="1"/>
  <c r="L35" i="1"/>
  <c r="M35" i="1"/>
  <c r="S35" i="1"/>
  <c r="U35" i="1"/>
  <c r="W35" i="1"/>
  <c r="X35" i="1"/>
  <c r="A36" i="1"/>
  <c r="B36" i="1"/>
  <c r="C36" i="1"/>
  <c r="H36" i="1"/>
  <c r="L36" i="1"/>
  <c r="M36" i="1"/>
  <c r="S36" i="1"/>
  <c r="U36" i="1"/>
  <c r="W36" i="1"/>
  <c r="X36" i="1"/>
  <c r="A37" i="1"/>
  <c r="B37" i="1"/>
  <c r="C37" i="1"/>
  <c r="H37" i="1"/>
  <c r="L37" i="1"/>
  <c r="M37" i="1"/>
  <c r="S37" i="1"/>
  <c r="U37" i="1"/>
  <c r="W37" i="1"/>
  <c r="X37" i="1"/>
  <c r="A38" i="1"/>
  <c r="B38" i="1"/>
  <c r="C38" i="1"/>
  <c r="H38" i="1"/>
  <c r="L38" i="1"/>
  <c r="M38" i="1"/>
  <c r="S38" i="1"/>
  <c r="U38" i="1"/>
  <c r="W38" i="1"/>
  <c r="X38" i="1"/>
  <c r="A39" i="1"/>
  <c r="B39" i="1"/>
  <c r="C39" i="1"/>
  <c r="H39" i="1"/>
  <c r="L39" i="1"/>
  <c r="M39" i="1"/>
  <c r="S39" i="1"/>
  <c r="U39" i="1"/>
  <c r="W39" i="1"/>
  <c r="X39" i="1"/>
  <c r="A40" i="1"/>
  <c r="B40" i="1"/>
  <c r="C40" i="1"/>
  <c r="H40" i="1"/>
  <c r="L40" i="1"/>
  <c r="M40" i="1"/>
  <c r="S40" i="1"/>
  <c r="U40" i="1"/>
  <c r="W40" i="1"/>
  <c r="X40" i="1"/>
  <c r="A41" i="1"/>
  <c r="B41" i="1"/>
  <c r="C41" i="1"/>
  <c r="H41" i="1"/>
  <c r="L41" i="1"/>
  <c r="M41" i="1"/>
  <c r="S41" i="1"/>
  <c r="U41" i="1"/>
  <c r="W41" i="1"/>
  <c r="X41" i="1"/>
  <c r="A42" i="1"/>
  <c r="B42" i="1"/>
  <c r="C42" i="1"/>
  <c r="H42" i="1"/>
  <c r="L42" i="1"/>
  <c r="M42" i="1"/>
  <c r="S42" i="1"/>
  <c r="U42" i="1"/>
  <c r="W42" i="1"/>
  <c r="X42" i="1"/>
  <c r="A43" i="1"/>
  <c r="B43" i="1"/>
  <c r="C43" i="1"/>
  <c r="H43" i="1"/>
  <c r="L43" i="1"/>
  <c r="M43" i="1"/>
  <c r="S43" i="1"/>
  <c r="U43" i="1"/>
  <c r="W43" i="1"/>
  <c r="X43" i="1"/>
  <c r="A44" i="1"/>
  <c r="B44" i="1"/>
  <c r="C44" i="1"/>
  <c r="H44" i="1"/>
  <c r="L44" i="1"/>
  <c r="M44" i="1"/>
  <c r="S44" i="1"/>
  <c r="U44" i="1"/>
  <c r="W44" i="1"/>
  <c r="X44" i="1"/>
  <c r="A45" i="1"/>
  <c r="B45" i="1"/>
  <c r="C45" i="1"/>
  <c r="H45" i="1"/>
  <c r="L45" i="1"/>
  <c r="M45" i="1"/>
  <c r="S45" i="1"/>
  <c r="U45" i="1"/>
  <c r="W45" i="1"/>
  <c r="X45" i="1"/>
  <c r="A46" i="1"/>
  <c r="B46" i="1"/>
  <c r="C46" i="1"/>
  <c r="H46" i="1"/>
  <c r="L46" i="1"/>
  <c r="M46" i="1"/>
  <c r="S46" i="1"/>
  <c r="U46" i="1"/>
  <c r="W46" i="1"/>
  <c r="X46" i="1"/>
  <c r="A47" i="1"/>
  <c r="B47" i="1"/>
  <c r="C47" i="1"/>
  <c r="H47" i="1"/>
  <c r="L47" i="1"/>
  <c r="M47" i="1"/>
  <c r="S47" i="1"/>
  <c r="U47" i="1"/>
  <c r="W47" i="1"/>
  <c r="X47" i="1"/>
  <c r="A48" i="1"/>
  <c r="B48" i="1"/>
  <c r="C48" i="1"/>
  <c r="H48" i="1"/>
  <c r="L48" i="1"/>
  <c r="M48" i="1"/>
  <c r="S48" i="1"/>
  <c r="U48" i="1"/>
  <c r="W48" i="1"/>
  <c r="X48" i="1"/>
  <c r="A49" i="1"/>
  <c r="B49" i="1"/>
  <c r="C49" i="1"/>
  <c r="H49" i="1"/>
  <c r="L49" i="1"/>
  <c r="M49" i="1"/>
  <c r="S49" i="1"/>
  <c r="U49" i="1"/>
  <c r="W49" i="1"/>
  <c r="X49" i="1"/>
  <c r="A50" i="1"/>
  <c r="B50" i="1"/>
  <c r="C50" i="1"/>
  <c r="H50" i="1"/>
  <c r="L50" i="1"/>
  <c r="M50" i="1"/>
  <c r="S50" i="1"/>
  <c r="U50" i="1"/>
  <c r="W50" i="1"/>
  <c r="X50" i="1"/>
  <c r="A51" i="1"/>
  <c r="B51" i="1"/>
  <c r="C51" i="1"/>
  <c r="H51" i="1"/>
  <c r="L51" i="1"/>
  <c r="M51" i="1"/>
  <c r="S51" i="1"/>
  <c r="U51" i="1"/>
  <c r="W51" i="1"/>
  <c r="X51" i="1"/>
  <c r="A52" i="1"/>
  <c r="B52" i="1"/>
  <c r="C52" i="1"/>
  <c r="H52" i="1"/>
  <c r="L52" i="1"/>
  <c r="M52" i="1"/>
  <c r="S52" i="1"/>
  <c r="U52" i="1"/>
  <c r="W52" i="1"/>
  <c r="X52" i="1"/>
  <c r="A53" i="1"/>
  <c r="B53" i="1"/>
  <c r="C53" i="1"/>
  <c r="H53" i="1"/>
  <c r="L53" i="1"/>
  <c r="M53" i="1"/>
  <c r="S53" i="1"/>
  <c r="U53" i="1"/>
  <c r="W53" i="1"/>
  <c r="X53" i="1"/>
  <c r="A54" i="1"/>
  <c r="B54" i="1"/>
  <c r="C54" i="1"/>
  <c r="H54" i="1"/>
  <c r="L54" i="1"/>
  <c r="M54" i="1"/>
  <c r="S54" i="1"/>
  <c r="U54" i="1"/>
  <c r="W54" i="1"/>
  <c r="X54" i="1"/>
  <c r="A55" i="1"/>
  <c r="B55" i="1"/>
  <c r="C55" i="1"/>
  <c r="H55" i="1"/>
  <c r="L55" i="1"/>
  <c r="M55" i="1"/>
  <c r="S55" i="1"/>
  <c r="U55" i="1"/>
  <c r="W55" i="1"/>
  <c r="X55" i="1"/>
  <c r="A56" i="1"/>
  <c r="B56" i="1"/>
  <c r="C56" i="1"/>
  <c r="H56" i="1"/>
  <c r="L56" i="1"/>
  <c r="M56" i="1"/>
  <c r="S56" i="1"/>
  <c r="U56" i="1"/>
  <c r="W56" i="1"/>
  <c r="X56" i="1"/>
  <c r="A57" i="1"/>
  <c r="B57" i="1"/>
  <c r="C57" i="1"/>
  <c r="H57" i="1"/>
  <c r="L57" i="1"/>
  <c r="M57" i="1"/>
  <c r="S57" i="1"/>
  <c r="U57" i="1"/>
  <c r="W57" i="1"/>
  <c r="X57" i="1"/>
  <c r="A58" i="1"/>
  <c r="B58" i="1"/>
  <c r="C58" i="1"/>
  <c r="H58" i="1"/>
  <c r="L58" i="1"/>
  <c r="M58" i="1"/>
  <c r="S58" i="1"/>
  <c r="U58" i="1"/>
  <c r="W58" i="1"/>
  <c r="X58" i="1"/>
  <c r="A59" i="1"/>
  <c r="B59" i="1"/>
  <c r="C59" i="1"/>
  <c r="H59" i="1"/>
  <c r="L59" i="1"/>
  <c r="M59" i="1"/>
  <c r="S59" i="1"/>
  <c r="U59" i="1"/>
  <c r="W59" i="1"/>
  <c r="X59" i="1"/>
  <c r="A60" i="1"/>
  <c r="B60" i="1"/>
  <c r="C60" i="1"/>
  <c r="H60" i="1"/>
  <c r="L60" i="1"/>
  <c r="M60" i="1"/>
  <c r="S60" i="1"/>
  <c r="U60" i="1"/>
  <c r="W60" i="1"/>
  <c r="X60" i="1"/>
  <c r="A61" i="1"/>
  <c r="B61" i="1"/>
  <c r="C61" i="1"/>
  <c r="H61" i="1"/>
  <c r="L61" i="1"/>
  <c r="M61" i="1"/>
  <c r="S61" i="1"/>
  <c r="U61" i="1"/>
  <c r="W61" i="1"/>
  <c r="X61" i="1"/>
  <c r="A62" i="1"/>
  <c r="B62" i="1"/>
  <c r="C62" i="1"/>
  <c r="H62" i="1"/>
  <c r="L62" i="1"/>
  <c r="M62" i="1"/>
  <c r="S62" i="1"/>
  <c r="U62" i="1"/>
  <c r="W62" i="1"/>
  <c r="X62" i="1"/>
  <c r="A63" i="1"/>
  <c r="B63" i="1"/>
  <c r="C63" i="1"/>
  <c r="H63" i="1"/>
  <c r="L63" i="1"/>
  <c r="M63" i="1"/>
  <c r="S63" i="1"/>
  <c r="U63" i="1"/>
  <c r="W63" i="1"/>
  <c r="X63" i="1"/>
  <c r="A64" i="1"/>
  <c r="B64" i="1"/>
  <c r="C64" i="1"/>
  <c r="H64" i="1"/>
  <c r="L64" i="1"/>
  <c r="M64" i="1"/>
  <c r="S64" i="1"/>
  <c r="U64" i="1"/>
  <c r="W64" i="1"/>
  <c r="X64" i="1"/>
  <c r="A65" i="1"/>
  <c r="B65" i="1"/>
  <c r="C65" i="1"/>
  <c r="H65" i="1"/>
  <c r="L65" i="1"/>
  <c r="M65" i="1"/>
  <c r="S65" i="1"/>
  <c r="U65" i="1"/>
  <c r="W65" i="1"/>
  <c r="X65" i="1"/>
  <c r="A66" i="1"/>
  <c r="B66" i="1"/>
  <c r="C66" i="1"/>
  <c r="H66" i="1"/>
  <c r="L66" i="1"/>
  <c r="M66" i="1"/>
  <c r="S66" i="1"/>
  <c r="U66" i="1"/>
  <c r="W66" i="1"/>
  <c r="X66" i="1"/>
  <c r="A67" i="1"/>
  <c r="B67" i="1"/>
  <c r="C67" i="1"/>
  <c r="H67" i="1"/>
  <c r="L67" i="1"/>
  <c r="M67" i="1"/>
  <c r="S67" i="1"/>
  <c r="U67" i="1"/>
  <c r="W67" i="1"/>
  <c r="X67" i="1"/>
  <c r="A68" i="1"/>
  <c r="B68" i="1"/>
  <c r="C68" i="1"/>
  <c r="H68" i="1"/>
  <c r="L68" i="1"/>
  <c r="M68" i="1"/>
  <c r="S68" i="1"/>
  <c r="U68" i="1"/>
  <c r="W68" i="1"/>
  <c r="X68" i="1"/>
  <c r="A69" i="1"/>
  <c r="B69" i="1"/>
  <c r="C69" i="1"/>
  <c r="H69" i="1"/>
  <c r="L69" i="1"/>
  <c r="M69" i="1"/>
  <c r="S69" i="1"/>
  <c r="U69" i="1"/>
  <c r="W69" i="1"/>
  <c r="X69" i="1"/>
  <c r="A70" i="1"/>
  <c r="B70" i="1"/>
  <c r="C70" i="1"/>
  <c r="H70" i="1"/>
  <c r="L70" i="1"/>
  <c r="M70" i="1"/>
  <c r="S70" i="1"/>
  <c r="U70" i="1"/>
  <c r="W70" i="1"/>
  <c r="X70" i="1"/>
  <c r="A71" i="1"/>
  <c r="B71" i="1"/>
  <c r="C71" i="1"/>
  <c r="H71" i="1"/>
  <c r="L71" i="1"/>
  <c r="M71" i="1"/>
  <c r="S71" i="1"/>
  <c r="U71" i="1"/>
  <c r="W71" i="1"/>
  <c r="X71" i="1"/>
  <c r="A72" i="1"/>
  <c r="B72" i="1"/>
  <c r="C72" i="1"/>
  <c r="H72" i="1"/>
  <c r="L72" i="1"/>
  <c r="M72" i="1"/>
  <c r="S72" i="1"/>
  <c r="U72" i="1"/>
  <c r="W72" i="1"/>
  <c r="X72" i="1"/>
  <c r="A73" i="1"/>
  <c r="B73" i="1"/>
  <c r="C73" i="1"/>
  <c r="H73" i="1"/>
  <c r="L73" i="1"/>
  <c r="M73" i="1"/>
  <c r="S73" i="1"/>
  <c r="U73" i="1"/>
  <c r="W73" i="1"/>
  <c r="X73" i="1"/>
  <c r="A74" i="1"/>
  <c r="B74" i="1"/>
  <c r="C74" i="1"/>
  <c r="H74" i="1"/>
  <c r="L74" i="1"/>
  <c r="M74" i="1"/>
  <c r="S74" i="1"/>
  <c r="U74" i="1"/>
  <c r="W74" i="1"/>
  <c r="X74" i="1"/>
  <c r="A75" i="1"/>
  <c r="B75" i="1"/>
  <c r="C75" i="1"/>
  <c r="H75" i="1"/>
  <c r="L75" i="1"/>
  <c r="M75" i="1"/>
  <c r="S75" i="1"/>
  <c r="U75" i="1"/>
  <c r="W75" i="1"/>
  <c r="X75" i="1"/>
  <c r="A76" i="1"/>
  <c r="B76" i="1"/>
  <c r="C76" i="1"/>
  <c r="H76" i="1"/>
  <c r="L76" i="1"/>
  <c r="M76" i="1"/>
  <c r="S76" i="1"/>
  <c r="U76" i="1"/>
  <c r="W76" i="1"/>
  <c r="X76" i="1"/>
  <c r="A77" i="1"/>
  <c r="B77" i="1"/>
  <c r="C77" i="1"/>
  <c r="H77" i="1"/>
  <c r="L77" i="1"/>
  <c r="M77" i="1"/>
  <c r="S77" i="1"/>
  <c r="U77" i="1"/>
  <c r="W77" i="1"/>
  <c r="X77" i="1"/>
  <c r="A78" i="1"/>
  <c r="B78" i="1"/>
  <c r="C78" i="1"/>
  <c r="H78" i="1"/>
  <c r="L78" i="1"/>
  <c r="M78" i="1"/>
  <c r="S78" i="1"/>
  <c r="U78" i="1"/>
  <c r="W78" i="1"/>
  <c r="X78" i="1"/>
  <c r="A79" i="1"/>
  <c r="B79" i="1"/>
  <c r="C79" i="1"/>
  <c r="H79" i="1"/>
  <c r="L79" i="1"/>
  <c r="M79" i="1"/>
  <c r="S79" i="1"/>
  <c r="U79" i="1"/>
  <c r="W79" i="1"/>
  <c r="X79" i="1"/>
  <c r="A80" i="1"/>
  <c r="B80" i="1"/>
  <c r="C80" i="1"/>
  <c r="H80" i="1"/>
  <c r="L80" i="1"/>
  <c r="M80" i="1"/>
  <c r="S80" i="1"/>
  <c r="U80" i="1"/>
  <c r="W80" i="1"/>
  <c r="X80" i="1"/>
  <c r="A81" i="1"/>
  <c r="B81" i="1"/>
  <c r="C81" i="1"/>
  <c r="H81" i="1"/>
  <c r="L81" i="1"/>
  <c r="M81" i="1"/>
  <c r="S81" i="1"/>
  <c r="U81" i="1"/>
  <c r="W81" i="1"/>
  <c r="X81" i="1"/>
  <c r="A82" i="1"/>
  <c r="B82" i="1"/>
  <c r="C82" i="1"/>
  <c r="H82" i="1"/>
  <c r="L82" i="1"/>
  <c r="M82" i="1"/>
  <c r="S82" i="1"/>
  <c r="U82" i="1"/>
  <c r="W82" i="1"/>
  <c r="X82" i="1"/>
  <c r="A83" i="1"/>
  <c r="B83" i="1"/>
  <c r="C83" i="1"/>
  <c r="H83" i="1"/>
  <c r="L83" i="1"/>
  <c r="M83" i="1"/>
  <c r="S83" i="1"/>
  <c r="U83" i="1"/>
  <c r="W83" i="1"/>
  <c r="X83" i="1"/>
  <c r="A84" i="1"/>
  <c r="B84" i="1"/>
  <c r="C84" i="1"/>
  <c r="H84" i="1"/>
  <c r="L84" i="1"/>
  <c r="M84" i="1"/>
  <c r="S84" i="1"/>
  <c r="U84" i="1"/>
  <c r="W84" i="1"/>
  <c r="X84" i="1"/>
  <c r="A85" i="1"/>
  <c r="B85" i="1"/>
  <c r="C85" i="1"/>
  <c r="H85" i="1"/>
  <c r="L85" i="1"/>
  <c r="M85" i="1"/>
  <c r="S85" i="1"/>
  <c r="U85" i="1"/>
  <c r="W85" i="1"/>
  <c r="X85" i="1"/>
  <c r="A86" i="1"/>
  <c r="B86" i="1"/>
  <c r="C86" i="1"/>
  <c r="H86" i="1"/>
  <c r="L86" i="1"/>
  <c r="M86" i="1"/>
  <c r="S86" i="1"/>
  <c r="U86" i="1"/>
  <c r="W86" i="1"/>
  <c r="X86" i="1"/>
  <c r="A87" i="1"/>
  <c r="B87" i="1"/>
  <c r="C87" i="1"/>
  <c r="H87" i="1"/>
  <c r="L87" i="1"/>
  <c r="M87" i="1"/>
  <c r="S87" i="1"/>
  <c r="U87" i="1"/>
  <c r="W87" i="1"/>
  <c r="X87" i="1"/>
  <c r="A88" i="1"/>
  <c r="B88" i="1"/>
  <c r="C88" i="1"/>
  <c r="H88" i="1"/>
  <c r="L88" i="1"/>
  <c r="M88" i="1"/>
  <c r="S88" i="1"/>
  <c r="U88" i="1"/>
  <c r="W88" i="1"/>
  <c r="X88" i="1"/>
  <c r="A89" i="1"/>
  <c r="B89" i="1"/>
  <c r="C89" i="1"/>
  <c r="H89" i="1"/>
  <c r="L89" i="1"/>
  <c r="M89" i="1"/>
  <c r="S89" i="1"/>
  <c r="U89" i="1"/>
  <c r="W89" i="1"/>
  <c r="X89" i="1"/>
  <c r="A90" i="1"/>
  <c r="B90" i="1"/>
  <c r="C90" i="1"/>
  <c r="H90" i="1"/>
  <c r="L90" i="1"/>
  <c r="M90" i="1"/>
  <c r="S90" i="1"/>
  <c r="U90" i="1"/>
  <c r="W90" i="1"/>
  <c r="X90" i="1"/>
  <c r="A91" i="1"/>
  <c r="B91" i="1"/>
  <c r="C91" i="1"/>
  <c r="H91" i="1"/>
  <c r="L91" i="1"/>
  <c r="M91" i="1"/>
  <c r="S91" i="1"/>
  <c r="U91" i="1"/>
  <c r="W91" i="1"/>
  <c r="X91" i="1"/>
  <c r="A92" i="1"/>
  <c r="B92" i="1"/>
  <c r="C92" i="1"/>
  <c r="H92" i="1"/>
  <c r="L92" i="1"/>
  <c r="M92" i="1"/>
  <c r="S92" i="1"/>
  <c r="U92" i="1"/>
  <c r="W92" i="1"/>
  <c r="X92" i="1"/>
  <c r="A93" i="1"/>
  <c r="B93" i="1"/>
  <c r="C93" i="1"/>
  <c r="H93" i="1"/>
  <c r="L93" i="1"/>
  <c r="M93" i="1"/>
  <c r="S93" i="1"/>
  <c r="U93" i="1"/>
  <c r="W93" i="1"/>
  <c r="X93" i="1"/>
  <c r="A94" i="1"/>
  <c r="B94" i="1"/>
  <c r="C94" i="1"/>
  <c r="H94" i="1"/>
  <c r="L94" i="1"/>
  <c r="M94" i="1"/>
  <c r="S94" i="1"/>
  <c r="U94" i="1"/>
  <c r="W94" i="1"/>
  <c r="X94" i="1"/>
  <c r="A95" i="1"/>
  <c r="B95" i="1"/>
  <c r="C95" i="1"/>
  <c r="H95" i="1"/>
  <c r="L95" i="1"/>
  <c r="M95" i="1"/>
  <c r="S95" i="1"/>
  <c r="U95" i="1"/>
  <c r="W95" i="1"/>
  <c r="X95" i="1"/>
  <c r="A96" i="1"/>
  <c r="B96" i="1"/>
  <c r="C96" i="1"/>
  <c r="H96" i="1"/>
  <c r="L96" i="1"/>
  <c r="M96" i="1"/>
  <c r="S96" i="1"/>
  <c r="U96" i="1"/>
  <c r="W96" i="1"/>
  <c r="X96" i="1"/>
  <c r="A97" i="1"/>
  <c r="B97" i="1"/>
  <c r="C97" i="1"/>
  <c r="H97" i="1"/>
  <c r="L97" i="1"/>
  <c r="M97" i="1"/>
  <c r="S97" i="1"/>
  <c r="U97" i="1"/>
  <c r="W97" i="1"/>
  <c r="X97" i="1"/>
  <c r="A98" i="1"/>
  <c r="B98" i="1"/>
  <c r="C98" i="1"/>
  <c r="H98" i="1"/>
  <c r="L98" i="1"/>
  <c r="M98" i="1"/>
  <c r="S98" i="1"/>
  <c r="U98" i="1"/>
  <c r="W98" i="1"/>
  <c r="X98" i="1"/>
  <c r="A99" i="1"/>
  <c r="B99" i="1"/>
  <c r="C99" i="1"/>
  <c r="H99" i="1"/>
  <c r="L99" i="1"/>
  <c r="M99" i="1"/>
  <c r="S99" i="1"/>
  <c r="U99" i="1"/>
  <c r="W99" i="1"/>
  <c r="X99" i="1"/>
  <c r="A100" i="1"/>
  <c r="B100" i="1"/>
  <c r="C100" i="1"/>
  <c r="H100" i="1"/>
  <c r="L100" i="1"/>
  <c r="M100" i="1"/>
  <c r="S100" i="1"/>
  <c r="U100" i="1"/>
  <c r="W100" i="1"/>
  <c r="X100" i="1"/>
  <c r="A101" i="1"/>
  <c r="B101" i="1"/>
  <c r="C101" i="1"/>
  <c r="H101" i="1"/>
  <c r="L101" i="1"/>
  <c r="M101" i="1"/>
  <c r="S101" i="1"/>
  <c r="U101" i="1"/>
  <c r="W101" i="1"/>
  <c r="X101" i="1"/>
  <c r="A102" i="1"/>
  <c r="B102" i="1"/>
  <c r="C102" i="1"/>
  <c r="H102" i="1"/>
  <c r="L102" i="1"/>
  <c r="M102" i="1"/>
  <c r="S102" i="1"/>
  <c r="U102" i="1"/>
  <c r="W102" i="1"/>
  <c r="X102" i="1"/>
  <c r="A103" i="1"/>
  <c r="B103" i="1"/>
  <c r="C103" i="1"/>
  <c r="H103" i="1"/>
  <c r="L103" i="1"/>
  <c r="M103" i="1"/>
  <c r="S103" i="1"/>
  <c r="U103" i="1"/>
  <c r="W103" i="1"/>
  <c r="X103" i="1"/>
  <c r="A104" i="1"/>
  <c r="B104" i="1"/>
  <c r="C104" i="1"/>
  <c r="H104" i="1"/>
  <c r="L104" i="1"/>
  <c r="M104" i="1"/>
  <c r="S104" i="1"/>
  <c r="U104" i="1"/>
  <c r="W104" i="1"/>
  <c r="X104" i="1"/>
  <c r="A105" i="1"/>
  <c r="B105" i="1"/>
  <c r="C105" i="1"/>
  <c r="H105" i="1"/>
  <c r="L105" i="1"/>
  <c r="M105" i="1"/>
  <c r="S105" i="1"/>
  <c r="U105" i="1"/>
  <c r="W105" i="1"/>
  <c r="X105" i="1"/>
  <c r="A106" i="1"/>
  <c r="B106" i="1"/>
  <c r="C106" i="1"/>
  <c r="H106" i="1"/>
  <c r="L106" i="1"/>
  <c r="M106" i="1"/>
  <c r="S106" i="1"/>
  <c r="U106" i="1"/>
  <c r="W106" i="1"/>
  <c r="X106" i="1"/>
  <c r="A107" i="1"/>
  <c r="B107" i="1"/>
  <c r="C107" i="1"/>
  <c r="H107" i="1"/>
  <c r="L107" i="1"/>
  <c r="M107" i="1"/>
  <c r="S107" i="1"/>
  <c r="U107" i="1"/>
  <c r="W107" i="1"/>
  <c r="X107" i="1"/>
  <c r="A108" i="1"/>
  <c r="B108" i="1"/>
  <c r="C108" i="1"/>
  <c r="H108" i="1"/>
  <c r="L108" i="1"/>
  <c r="M108" i="1"/>
  <c r="S108" i="1"/>
  <c r="U108" i="1"/>
  <c r="W108" i="1"/>
  <c r="X108" i="1"/>
  <c r="A109" i="1"/>
  <c r="B109" i="1"/>
  <c r="C109" i="1"/>
  <c r="H109" i="1"/>
  <c r="L109" i="1"/>
  <c r="M109" i="1"/>
  <c r="S109" i="1"/>
  <c r="U109" i="1"/>
  <c r="W109" i="1"/>
  <c r="X109" i="1"/>
  <c r="A110" i="1"/>
  <c r="B110" i="1"/>
  <c r="C110" i="1"/>
  <c r="H110" i="1"/>
  <c r="L110" i="1"/>
  <c r="M110" i="1"/>
  <c r="S110" i="1"/>
  <c r="U110" i="1"/>
  <c r="W110" i="1"/>
  <c r="X110" i="1"/>
  <c r="A111" i="1"/>
  <c r="B111" i="1"/>
  <c r="C111" i="1"/>
  <c r="H111" i="1"/>
  <c r="L111" i="1"/>
  <c r="M111" i="1"/>
  <c r="S111" i="1"/>
  <c r="U111" i="1"/>
  <c r="W111" i="1"/>
  <c r="X111" i="1"/>
  <c r="A112" i="1"/>
  <c r="B112" i="1"/>
  <c r="C112" i="1"/>
  <c r="H112" i="1"/>
  <c r="L112" i="1"/>
  <c r="M112" i="1"/>
  <c r="S112" i="1"/>
  <c r="U112" i="1"/>
  <c r="W112" i="1"/>
  <c r="X112" i="1"/>
  <c r="A113" i="1"/>
  <c r="B113" i="1"/>
  <c r="C113" i="1"/>
  <c r="H113" i="1"/>
  <c r="L113" i="1"/>
  <c r="M113" i="1"/>
  <c r="S113" i="1"/>
  <c r="U113" i="1"/>
  <c r="W113" i="1"/>
  <c r="X113" i="1"/>
  <c r="A114" i="1"/>
  <c r="B114" i="1"/>
  <c r="C114" i="1"/>
  <c r="H114" i="1"/>
  <c r="L114" i="1"/>
  <c r="M114" i="1"/>
  <c r="S114" i="1"/>
  <c r="U114" i="1"/>
  <c r="W114" i="1"/>
  <c r="X114" i="1"/>
  <c r="A115" i="1"/>
  <c r="B115" i="1"/>
  <c r="C115" i="1"/>
  <c r="H115" i="1"/>
  <c r="L115" i="1"/>
  <c r="M115" i="1"/>
  <c r="S115" i="1"/>
  <c r="U115" i="1"/>
  <c r="W115" i="1"/>
  <c r="X115" i="1"/>
  <c r="A116" i="1"/>
  <c r="B116" i="1"/>
  <c r="C116" i="1"/>
  <c r="H116" i="1"/>
  <c r="L116" i="1"/>
  <c r="M116" i="1"/>
  <c r="S116" i="1"/>
  <c r="U116" i="1"/>
  <c r="W116" i="1"/>
  <c r="X116" i="1"/>
  <c r="A117" i="1"/>
  <c r="B117" i="1"/>
  <c r="C117" i="1"/>
  <c r="H117" i="1"/>
  <c r="L117" i="1"/>
  <c r="M117" i="1"/>
  <c r="S117" i="1"/>
  <c r="U117" i="1"/>
  <c r="W117" i="1"/>
  <c r="X117" i="1"/>
  <c r="A118" i="1"/>
  <c r="B118" i="1"/>
  <c r="C118" i="1"/>
  <c r="H118" i="1"/>
  <c r="L118" i="1"/>
  <c r="M118" i="1"/>
  <c r="S118" i="1"/>
  <c r="U118" i="1"/>
  <c r="W118" i="1"/>
  <c r="X118" i="1"/>
  <c r="A119" i="1"/>
  <c r="B119" i="1"/>
  <c r="C119" i="1"/>
  <c r="H119" i="1"/>
  <c r="L119" i="1"/>
  <c r="M119" i="1"/>
  <c r="S119" i="1"/>
  <c r="U119" i="1"/>
  <c r="W119" i="1"/>
  <c r="X119" i="1"/>
  <c r="A120" i="1"/>
  <c r="B120" i="1"/>
  <c r="C120" i="1"/>
  <c r="H120" i="1"/>
  <c r="L120" i="1"/>
  <c r="M120" i="1"/>
  <c r="S120" i="1"/>
  <c r="U120" i="1"/>
  <c r="W120" i="1"/>
  <c r="X120" i="1"/>
  <c r="A121" i="1"/>
  <c r="B121" i="1"/>
  <c r="C121" i="1"/>
  <c r="H121" i="1"/>
  <c r="L121" i="1"/>
  <c r="M121" i="1"/>
  <c r="S121" i="1"/>
  <c r="U121" i="1"/>
  <c r="W121" i="1"/>
  <c r="X121" i="1"/>
  <c r="A122" i="1"/>
  <c r="B122" i="1"/>
  <c r="C122" i="1"/>
  <c r="H122" i="1"/>
  <c r="L122" i="1"/>
  <c r="M122" i="1"/>
  <c r="S122" i="1"/>
  <c r="U122" i="1"/>
  <c r="W122" i="1"/>
  <c r="X122" i="1"/>
  <c r="A123" i="1"/>
  <c r="B123" i="1"/>
  <c r="C123" i="1"/>
  <c r="H123" i="1"/>
  <c r="L123" i="1"/>
  <c r="M123" i="1"/>
  <c r="S123" i="1"/>
  <c r="U123" i="1"/>
  <c r="W123" i="1"/>
  <c r="X123" i="1"/>
  <c r="A124" i="1"/>
  <c r="B124" i="1"/>
  <c r="C124" i="1"/>
  <c r="H124" i="1"/>
  <c r="L124" i="1"/>
  <c r="M124" i="1"/>
  <c r="S124" i="1"/>
  <c r="U124" i="1"/>
  <c r="W124" i="1"/>
  <c r="X124" i="1"/>
  <c r="A125" i="1"/>
  <c r="B125" i="1"/>
  <c r="C125" i="1"/>
  <c r="H125" i="1"/>
  <c r="L125" i="1"/>
  <c r="M125" i="1"/>
  <c r="S125" i="1"/>
  <c r="U125" i="1"/>
  <c r="W125" i="1"/>
  <c r="X125" i="1"/>
  <c r="A126" i="1"/>
  <c r="B126" i="1"/>
  <c r="C126" i="1"/>
  <c r="H126" i="1"/>
  <c r="L126" i="1"/>
  <c r="M126" i="1"/>
  <c r="S126" i="1"/>
  <c r="U126" i="1"/>
  <c r="W126" i="1"/>
  <c r="X126" i="1"/>
  <c r="A127" i="1"/>
  <c r="B127" i="1"/>
  <c r="C127" i="1"/>
  <c r="H127" i="1"/>
  <c r="L127" i="1"/>
  <c r="M127" i="1"/>
  <c r="S127" i="1"/>
  <c r="U127" i="1"/>
  <c r="W127" i="1"/>
  <c r="X127" i="1"/>
  <c r="A128" i="1"/>
  <c r="B128" i="1"/>
  <c r="C128" i="1"/>
  <c r="H128" i="1"/>
  <c r="L128" i="1"/>
  <c r="M128" i="1"/>
  <c r="S128" i="1"/>
  <c r="U128" i="1"/>
  <c r="W128" i="1"/>
  <c r="X128" i="1"/>
  <c r="A129" i="1"/>
  <c r="B129" i="1"/>
  <c r="C129" i="1"/>
  <c r="H129" i="1"/>
  <c r="L129" i="1"/>
  <c r="M129" i="1"/>
  <c r="S129" i="1"/>
  <c r="U129" i="1"/>
  <c r="W129" i="1"/>
  <c r="X129" i="1"/>
  <c r="A130" i="1"/>
  <c r="B130" i="1"/>
  <c r="C130" i="1"/>
  <c r="H130" i="1"/>
  <c r="L130" i="1"/>
  <c r="M130" i="1"/>
  <c r="S130" i="1"/>
  <c r="U130" i="1"/>
  <c r="W130" i="1"/>
  <c r="X130" i="1"/>
  <c r="A131" i="1"/>
  <c r="B131" i="1"/>
  <c r="C131" i="1"/>
  <c r="H131" i="1"/>
  <c r="L131" i="1"/>
  <c r="M131" i="1"/>
  <c r="S131" i="1"/>
  <c r="U131" i="1"/>
  <c r="W131" i="1"/>
  <c r="X131" i="1"/>
  <c r="A132" i="1"/>
  <c r="B132" i="1"/>
  <c r="C132" i="1"/>
  <c r="H132" i="1"/>
  <c r="L132" i="1"/>
  <c r="M132" i="1"/>
  <c r="S132" i="1"/>
  <c r="U132" i="1"/>
  <c r="W132" i="1"/>
  <c r="X132" i="1"/>
  <c r="A133" i="1"/>
  <c r="B133" i="1"/>
  <c r="C133" i="1"/>
  <c r="H133" i="1"/>
  <c r="L133" i="1"/>
  <c r="M133" i="1"/>
  <c r="S133" i="1"/>
  <c r="U133" i="1"/>
  <c r="W133" i="1"/>
  <c r="X133" i="1"/>
  <c r="A134" i="1"/>
  <c r="B134" i="1"/>
  <c r="C134" i="1"/>
  <c r="H134" i="1"/>
  <c r="L134" i="1"/>
  <c r="M134" i="1"/>
  <c r="S134" i="1"/>
  <c r="U134" i="1"/>
  <c r="W134" i="1"/>
  <c r="X134" i="1"/>
  <c r="A135" i="1"/>
  <c r="B135" i="1"/>
  <c r="C135" i="1"/>
  <c r="H135" i="1"/>
  <c r="L135" i="1"/>
  <c r="M135" i="1"/>
  <c r="S135" i="1"/>
  <c r="U135" i="1"/>
  <c r="W135" i="1"/>
  <c r="X135" i="1"/>
  <c r="A136" i="1"/>
  <c r="B136" i="1"/>
  <c r="C136" i="1"/>
  <c r="H136" i="1"/>
  <c r="L136" i="1"/>
  <c r="M136" i="1"/>
  <c r="S136" i="1"/>
  <c r="U136" i="1"/>
  <c r="W136" i="1"/>
  <c r="X136" i="1"/>
  <c r="A137" i="1"/>
  <c r="B137" i="1"/>
  <c r="C137" i="1"/>
  <c r="H137" i="1"/>
  <c r="L137" i="1"/>
  <c r="M137" i="1"/>
  <c r="S137" i="1"/>
  <c r="U137" i="1"/>
  <c r="W137" i="1"/>
  <c r="X137" i="1"/>
  <c r="A138" i="1"/>
  <c r="B138" i="1"/>
  <c r="C138" i="1"/>
  <c r="H138" i="1"/>
  <c r="L138" i="1"/>
  <c r="M138" i="1"/>
  <c r="S138" i="1"/>
  <c r="U138" i="1"/>
  <c r="W138" i="1"/>
  <c r="X138" i="1"/>
  <c r="A139" i="1"/>
  <c r="B139" i="1"/>
  <c r="C139" i="1"/>
  <c r="H139" i="1"/>
  <c r="L139" i="1"/>
  <c r="M139" i="1"/>
  <c r="S139" i="1"/>
  <c r="U139" i="1"/>
  <c r="W139" i="1"/>
  <c r="X139" i="1"/>
  <c r="A140" i="1"/>
  <c r="B140" i="1"/>
  <c r="C140" i="1"/>
  <c r="H140" i="1"/>
  <c r="L140" i="1"/>
  <c r="M140" i="1"/>
  <c r="S140" i="1"/>
  <c r="U140" i="1"/>
  <c r="W140" i="1"/>
  <c r="X140" i="1"/>
  <c r="A141" i="1"/>
  <c r="B141" i="1"/>
  <c r="C141" i="1"/>
  <c r="H141" i="1"/>
  <c r="L141" i="1"/>
  <c r="M141" i="1"/>
  <c r="S141" i="1"/>
  <c r="U141" i="1"/>
  <c r="W141" i="1"/>
  <c r="X141" i="1"/>
  <c r="A142" i="1"/>
  <c r="B142" i="1"/>
  <c r="C142" i="1"/>
  <c r="H142" i="1"/>
  <c r="L142" i="1"/>
  <c r="M142" i="1"/>
  <c r="S142" i="1"/>
  <c r="U142" i="1"/>
  <c r="W142" i="1"/>
  <c r="X142" i="1"/>
  <c r="A143" i="1"/>
  <c r="B143" i="1"/>
  <c r="C143" i="1"/>
  <c r="H143" i="1"/>
  <c r="L143" i="1"/>
  <c r="M143" i="1"/>
  <c r="S143" i="1"/>
  <c r="U143" i="1"/>
  <c r="W143" i="1"/>
  <c r="X143" i="1"/>
  <c r="A144" i="1"/>
  <c r="B144" i="1"/>
  <c r="C144" i="1"/>
  <c r="H144" i="1"/>
  <c r="L144" i="1"/>
  <c r="M144" i="1"/>
  <c r="S144" i="1"/>
  <c r="U144" i="1"/>
  <c r="W144" i="1"/>
  <c r="X144" i="1"/>
  <c r="A145" i="1"/>
  <c r="B145" i="1"/>
  <c r="C145" i="1"/>
  <c r="H145" i="1"/>
  <c r="L145" i="1"/>
  <c r="M145" i="1"/>
  <c r="S145" i="1"/>
  <c r="U145" i="1"/>
  <c r="W145" i="1"/>
  <c r="X145" i="1"/>
  <c r="A146" i="1"/>
  <c r="B146" i="1"/>
  <c r="C146" i="1"/>
  <c r="H146" i="1"/>
  <c r="L146" i="1"/>
  <c r="M146" i="1"/>
  <c r="S146" i="1"/>
  <c r="U146" i="1"/>
  <c r="W146" i="1"/>
  <c r="X146" i="1"/>
  <c r="A147" i="1"/>
  <c r="B147" i="1"/>
  <c r="C147" i="1"/>
  <c r="H147" i="1"/>
  <c r="L147" i="1"/>
  <c r="M147" i="1"/>
  <c r="S147" i="1"/>
  <c r="U147" i="1"/>
  <c r="W147" i="1"/>
  <c r="X147" i="1"/>
  <c r="A148" i="1"/>
  <c r="B148" i="1"/>
  <c r="C148" i="1"/>
  <c r="H148" i="1"/>
  <c r="L148" i="1"/>
  <c r="M148" i="1"/>
  <c r="S148" i="1"/>
  <c r="U148" i="1"/>
  <c r="W148" i="1"/>
  <c r="X148" i="1"/>
  <c r="A149" i="1"/>
  <c r="B149" i="1"/>
  <c r="C149" i="1"/>
  <c r="H149" i="1"/>
  <c r="L149" i="1"/>
  <c r="M149" i="1"/>
  <c r="S149" i="1"/>
  <c r="U149" i="1"/>
  <c r="W149" i="1"/>
  <c r="X149" i="1"/>
  <c r="A150" i="1"/>
  <c r="B150" i="1"/>
  <c r="C150" i="1"/>
  <c r="H150" i="1"/>
  <c r="L150" i="1"/>
  <c r="M150" i="1"/>
  <c r="S150" i="1"/>
  <c r="U150" i="1"/>
  <c r="W150" i="1"/>
  <c r="X150" i="1"/>
  <c r="A151" i="1"/>
  <c r="B151" i="1"/>
  <c r="C151" i="1"/>
  <c r="H151" i="1"/>
  <c r="L151" i="1"/>
  <c r="M151" i="1"/>
  <c r="S151" i="1"/>
  <c r="U151" i="1"/>
  <c r="W151" i="1"/>
  <c r="X151" i="1"/>
  <c r="A152" i="1"/>
  <c r="B152" i="1"/>
  <c r="C152" i="1"/>
  <c r="H152" i="1"/>
  <c r="L152" i="1"/>
  <c r="M152" i="1"/>
  <c r="S152" i="1"/>
  <c r="U152" i="1"/>
  <c r="W152" i="1"/>
  <c r="X152" i="1"/>
  <c r="A153" i="1"/>
  <c r="B153" i="1"/>
  <c r="C153" i="1"/>
  <c r="H153" i="1"/>
  <c r="L153" i="1"/>
  <c r="M153" i="1"/>
  <c r="S153" i="1"/>
  <c r="U153" i="1"/>
  <c r="W153" i="1"/>
  <c r="X153" i="1"/>
  <c r="A154" i="1"/>
  <c r="B154" i="1"/>
  <c r="C154" i="1"/>
  <c r="H154" i="1"/>
  <c r="L154" i="1"/>
  <c r="M154" i="1"/>
  <c r="S154" i="1"/>
  <c r="U154" i="1"/>
  <c r="W154" i="1"/>
  <c r="X154" i="1"/>
  <c r="A155" i="1"/>
  <c r="B155" i="1"/>
  <c r="C155" i="1"/>
  <c r="H155" i="1"/>
  <c r="L155" i="1"/>
  <c r="M155" i="1"/>
  <c r="S155" i="1"/>
  <c r="U155" i="1"/>
  <c r="W155" i="1"/>
  <c r="X155" i="1"/>
  <c r="A156" i="1"/>
  <c r="B156" i="1"/>
  <c r="C156" i="1"/>
  <c r="H156" i="1"/>
  <c r="L156" i="1"/>
  <c r="M156" i="1"/>
  <c r="S156" i="1"/>
  <c r="U156" i="1"/>
  <c r="W156" i="1"/>
  <c r="X156" i="1"/>
  <c r="A157" i="1"/>
  <c r="B157" i="1"/>
  <c r="C157" i="1"/>
  <c r="H157" i="1"/>
  <c r="L157" i="1"/>
  <c r="M157" i="1"/>
  <c r="S157" i="1"/>
  <c r="U157" i="1"/>
  <c r="W157" i="1"/>
  <c r="X157" i="1"/>
  <c r="A158" i="1"/>
  <c r="B158" i="1"/>
  <c r="C158" i="1"/>
  <c r="H158" i="1"/>
  <c r="L158" i="1"/>
  <c r="M158" i="1"/>
  <c r="S158" i="1"/>
  <c r="U158" i="1"/>
  <c r="W158" i="1"/>
  <c r="X158" i="1"/>
  <c r="A159" i="1"/>
  <c r="B159" i="1"/>
  <c r="C159" i="1"/>
  <c r="H159" i="1"/>
  <c r="L159" i="1"/>
  <c r="M159" i="1"/>
  <c r="S159" i="1"/>
  <c r="U159" i="1"/>
  <c r="W159" i="1"/>
  <c r="X159" i="1"/>
  <c r="A160" i="1"/>
  <c r="B160" i="1"/>
  <c r="C160" i="1"/>
  <c r="H160" i="1"/>
  <c r="L160" i="1"/>
  <c r="M160" i="1"/>
  <c r="S160" i="1"/>
  <c r="U160" i="1"/>
  <c r="W160" i="1"/>
  <c r="X160" i="1"/>
  <c r="A161" i="1"/>
  <c r="B161" i="1"/>
  <c r="C161" i="1"/>
  <c r="H161" i="1"/>
  <c r="L161" i="1"/>
  <c r="M161" i="1"/>
  <c r="S161" i="1"/>
  <c r="U161" i="1"/>
  <c r="W161" i="1"/>
  <c r="X161" i="1"/>
  <c r="A162" i="1"/>
  <c r="B162" i="1"/>
  <c r="C162" i="1"/>
  <c r="H162" i="1"/>
  <c r="L162" i="1"/>
  <c r="M162" i="1"/>
  <c r="S162" i="1"/>
  <c r="U162" i="1"/>
  <c r="W162" i="1"/>
  <c r="X162" i="1"/>
  <c r="A163" i="1"/>
  <c r="B163" i="1"/>
  <c r="C163" i="1"/>
  <c r="H163" i="1"/>
  <c r="L163" i="1"/>
  <c r="M163" i="1"/>
  <c r="S163" i="1"/>
  <c r="U163" i="1"/>
  <c r="W163" i="1"/>
  <c r="X163" i="1"/>
  <c r="A164" i="1"/>
  <c r="B164" i="1"/>
  <c r="C164" i="1"/>
  <c r="H164" i="1"/>
  <c r="L164" i="1"/>
  <c r="M164" i="1"/>
  <c r="S164" i="1"/>
  <c r="U164" i="1"/>
  <c r="W164" i="1"/>
  <c r="X164" i="1"/>
  <c r="A165" i="1"/>
  <c r="B165" i="1"/>
  <c r="C165" i="1"/>
  <c r="H165" i="1"/>
  <c r="L165" i="1"/>
  <c r="M165" i="1"/>
  <c r="S165" i="1"/>
  <c r="U165" i="1"/>
  <c r="W165" i="1"/>
  <c r="X165" i="1"/>
  <c r="A166" i="1"/>
  <c r="B166" i="1"/>
  <c r="C166" i="1"/>
  <c r="H166" i="1"/>
  <c r="L166" i="1"/>
  <c r="M166" i="1"/>
  <c r="S166" i="1"/>
  <c r="U166" i="1"/>
  <c r="W166" i="1"/>
  <c r="X166" i="1"/>
  <c r="A167" i="1"/>
  <c r="B167" i="1"/>
  <c r="C167" i="1"/>
  <c r="H167" i="1"/>
  <c r="L167" i="1"/>
  <c r="M167" i="1"/>
  <c r="S167" i="1"/>
  <c r="U167" i="1"/>
  <c r="W167" i="1"/>
  <c r="X167" i="1"/>
  <c r="A168" i="1"/>
  <c r="B168" i="1"/>
  <c r="C168" i="1"/>
  <c r="H168" i="1"/>
  <c r="L168" i="1"/>
  <c r="M168" i="1"/>
  <c r="S168" i="1"/>
  <c r="U168" i="1"/>
  <c r="W168" i="1"/>
  <c r="X168" i="1"/>
  <c r="A169" i="1"/>
  <c r="B169" i="1"/>
  <c r="C169" i="1"/>
  <c r="H169" i="1"/>
  <c r="L169" i="1"/>
  <c r="M169" i="1"/>
  <c r="S169" i="1"/>
  <c r="U169" i="1"/>
  <c r="W169" i="1"/>
  <c r="X169" i="1"/>
  <c r="A170" i="1"/>
  <c r="B170" i="1"/>
  <c r="C170" i="1"/>
  <c r="H170" i="1"/>
  <c r="L170" i="1"/>
  <c r="M170" i="1"/>
  <c r="S170" i="1"/>
  <c r="U170" i="1"/>
  <c r="W170" i="1"/>
  <c r="X170" i="1"/>
  <c r="A171" i="1"/>
  <c r="B171" i="1"/>
  <c r="C171" i="1"/>
  <c r="H171" i="1"/>
  <c r="L171" i="1"/>
  <c r="M171" i="1"/>
  <c r="S171" i="1"/>
  <c r="U171" i="1"/>
  <c r="W171" i="1"/>
  <c r="X171" i="1"/>
  <c r="A172" i="1"/>
  <c r="B172" i="1"/>
  <c r="C172" i="1"/>
  <c r="H172" i="1"/>
  <c r="L172" i="1"/>
  <c r="M172" i="1"/>
  <c r="S172" i="1"/>
  <c r="U172" i="1"/>
  <c r="W172" i="1"/>
  <c r="X172" i="1"/>
  <c r="A173" i="1"/>
  <c r="B173" i="1"/>
  <c r="C173" i="1"/>
  <c r="H173" i="1"/>
  <c r="L173" i="1"/>
  <c r="M173" i="1"/>
  <c r="S173" i="1"/>
  <c r="U173" i="1"/>
  <c r="W173" i="1"/>
  <c r="X173" i="1"/>
  <c r="A174" i="1"/>
  <c r="B174" i="1"/>
  <c r="C174" i="1"/>
  <c r="H174" i="1"/>
  <c r="L174" i="1"/>
  <c r="M174" i="1"/>
  <c r="S174" i="1"/>
  <c r="U174" i="1"/>
  <c r="W174" i="1"/>
  <c r="X174" i="1"/>
  <c r="A175" i="1"/>
  <c r="B175" i="1"/>
  <c r="C175" i="1"/>
  <c r="H175" i="1"/>
  <c r="L175" i="1"/>
  <c r="M175" i="1"/>
  <c r="S175" i="1"/>
  <c r="U175" i="1"/>
  <c r="W175" i="1"/>
  <c r="X175" i="1"/>
  <c r="A176" i="1"/>
  <c r="B176" i="1"/>
  <c r="C176" i="1"/>
  <c r="H176" i="1"/>
  <c r="L176" i="1"/>
  <c r="M176" i="1"/>
  <c r="S176" i="1"/>
  <c r="U176" i="1"/>
  <c r="W176" i="1"/>
  <c r="X176" i="1"/>
  <c r="A177" i="1"/>
  <c r="B177" i="1"/>
  <c r="C177" i="1"/>
  <c r="H177" i="1"/>
  <c r="L177" i="1"/>
  <c r="M177" i="1"/>
  <c r="S177" i="1"/>
  <c r="U177" i="1"/>
  <c r="W177" i="1"/>
  <c r="X177" i="1"/>
  <c r="A178" i="1"/>
  <c r="B178" i="1"/>
  <c r="C178" i="1"/>
  <c r="H178" i="1"/>
  <c r="L178" i="1"/>
  <c r="M178" i="1"/>
  <c r="S178" i="1"/>
  <c r="U178" i="1"/>
  <c r="W178" i="1"/>
  <c r="X178" i="1"/>
  <c r="A179" i="1"/>
  <c r="B179" i="1"/>
  <c r="C179" i="1"/>
  <c r="H179" i="1"/>
  <c r="L179" i="1"/>
  <c r="M179" i="1"/>
  <c r="S179" i="1"/>
  <c r="U179" i="1"/>
  <c r="W179" i="1"/>
  <c r="X179" i="1"/>
</calcChain>
</file>

<file path=xl/sharedStrings.xml><?xml version="1.0" encoding="utf-8"?>
<sst xmlns="http://schemas.openxmlformats.org/spreadsheetml/2006/main" count="2347" uniqueCount="794">
  <si>
    <t>CCDD</t>
  </si>
  <si>
    <t>Block</t>
  </si>
  <si>
    <t>Lot</t>
  </si>
  <si>
    <t>Qual</t>
  </si>
  <si>
    <t>St Number</t>
  </si>
  <si>
    <t>St Name</t>
  </si>
  <si>
    <t>Property Location</t>
  </si>
  <si>
    <t>Class</t>
  </si>
  <si>
    <t>Owner Name</t>
  </si>
  <si>
    <t>Mailing Addr</t>
  </si>
  <si>
    <t>City State</t>
  </si>
  <si>
    <t>Zip</t>
  </si>
  <si>
    <t>Zip+4</t>
  </si>
  <si>
    <t>Land Description</t>
  </si>
  <si>
    <t>Bldg Description</t>
  </si>
  <si>
    <t>Addl Lots</t>
  </si>
  <si>
    <t>SpTax 1</t>
  </si>
  <si>
    <t>SpTax 2</t>
  </si>
  <si>
    <t>Zone</t>
  </si>
  <si>
    <t>Year Blt</t>
  </si>
  <si>
    <t>Map Page</t>
  </si>
  <si>
    <t>Liv Area</t>
  </si>
  <si>
    <t>Neighborhood</t>
  </si>
  <si>
    <t>VCS</t>
  </si>
  <si>
    <t>Land</t>
  </si>
  <si>
    <t>Impr</t>
  </si>
  <si>
    <t>Exempt</t>
  </si>
  <si>
    <t>Total</t>
  </si>
  <si>
    <t xml:space="preserve">     </t>
  </si>
  <si>
    <t>RIVER RD</t>
  </si>
  <si>
    <t>1445 RIVER ROAD</t>
  </si>
  <si>
    <t>THE EDGEWATER COLONY INC</t>
  </si>
  <si>
    <t>15 1/2 ANNETT AVE</t>
  </si>
  <si>
    <t xml:space="preserve">EDGEWATER, NJ            </t>
  </si>
  <si>
    <t xml:space="preserve">26.11  122-SHARES   </t>
  </si>
  <si>
    <t xml:space="preserve">               </t>
  </si>
  <si>
    <t xml:space="preserve">   </t>
  </si>
  <si>
    <t xml:space="preserve">    </t>
  </si>
  <si>
    <t xml:space="preserve">           </t>
  </si>
  <si>
    <t>C001S</t>
  </si>
  <si>
    <t>SHORE RD</t>
  </si>
  <si>
    <t>1 SHORE ROAD</t>
  </si>
  <si>
    <t xml:space="preserve">                    </t>
  </si>
  <si>
    <t>C005V</t>
  </si>
  <si>
    <t>VISTA LANE</t>
  </si>
  <si>
    <t>5 VISTA LANE</t>
  </si>
  <si>
    <t xml:space="preserve">VACANT LAND         </t>
  </si>
  <si>
    <t xml:space="preserve">ALREADY ASSESS </t>
  </si>
  <si>
    <t>1541 RIVER ROAD</t>
  </si>
  <si>
    <t>GIAMPIETRO, BARBARA RENEE</t>
  </si>
  <si>
    <t>7 SHORE ROAD</t>
  </si>
  <si>
    <t xml:space="preserve">75X34 0.0585        </t>
  </si>
  <si>
    <t>LEARY LANE</t>
  </si>
  <si>
    <t>33 LEARY LANE</t>
  </si>
  <si>
    <t>546 OG LLC</t>
  </si>
  <si>
    <t>78 MYRTLE AVENUE</t>
  </si>
  <si>
    <t xml:space="preserve">0.30 AC             </t>
  </si>
  <si>
    <t>1468 RIVER ROAD</t>
  </si>
  <si>
    <t>STARBURST LAND LLC</t>
  </si>
  <si>
    <t>1468-1470 RIVER ROAD</t>
  </si>
  <si>
    <t xml:space="preserve">37X103              </t>
  </si>
  <si>
    <t>1470 RIVER ROAD</t>
  </si>
  <si>
    <t>STARBUST LAND LLC</t>
  </si>
  <si>
    <t>1468-1470 RIVER RD</t>
  </si>
  <si>
    <t xml:space="preserve">40X79               </t>
  </si>
  <si>
    <t>1458 RIVER ROAD</t>
  </si>
  <si>
    <t>DLZ LLC</t>
  </si>
  <si>
    <t>1265 15TH ST</t>
  </si>
  <si>
    <t xml:space="preserve">FORT LEE, NJ             </t>
  </si>
  <si>
    <t xml:space="preserve">66 X 180            </t>
  </si>
  <si>
    <t>PALISADE</t>
  </si>
  <si>
    <t>33-41 PALISADE</t>
  </si>
  <si>
    <t>DOCKTOR, MILDRED</t>
  </si>
  <si>
    <t>7 DOODLETOWN ROAD</t>
  </si>
  <si>
    <t xml:space="preserve">ANCRAM,NY                </t>
  </si>
  <si>
    <t xml:space="preserve">210X108             </t>
  </si>
  <si>
    <t>PALISADE TERR</t>
  </si>
  <si>
    <t>40-54 PALISADE TERRACE</t>
  </si>
  <si>
    <t>RAIMONDO REALTY CORP</t>
  </si>
  <si>
    <t>1412 BERGEN BLVD</t>
  </si>
  <si>
    <t xml:space="preserve">0.48 AC             </t>
  </si>
  <si>
    <t>1339 RIVER RD</t>
  </si>
  <si>
    <t>RIVER ROAD HOUSING PTRS, LLC</t>
  </si>
  <si>
    <t>200 MARKET ST STE 401</t>
  </si>
  <si>
    <t xml:space="preserve">MONTVALE, NJ             </t>
  </si>
  <si>
    <t xml:space="preserve">.35AC               </t>
  </si>
  <si>
    <t>1323 RIVER ROAD</t>
  </si>
  <si>
    <t xml:space="preserve">50X158 0.1814       </t>
  </si>
  <si>
    <t>1275 RIVER ROAD</t>
  </si>
  <si>
    <t>1275 RIVER RD ASSOC LLC</t>
  </si>
  <si>
    <t>1257 RIVER RD %LE JARDIN</t>
  </si>
  <si>
    <t xml:space="preserve">EDGEWATER,NJ             </t>
  </si>
  <si>
    <t>WATERFRONT RIVER RD</t>
  </si>
  <si>
    <t>1225 WATERFRONT RIVER RD</t>
  </si>
  <si>
    <t>SHELTER BAY CLUB TOWNHOME ASSOC INC</t>
  </si>
  <si>
    <t>PO BOX 36899</t>
  </si>
  <si>
    <t xml:space="preserve">CHARLOTTE, NC            </t>
  </si>
  <si>
    <t>1122 RIVER ROAD</t>
  </si>
  <si>
    <t>1122 RIVER RD LLC</t>
  </si>
  <si>
    <t>417 36TH ST</t>
  </si>
  <si>
    <t xml:space="preserve">UNION CITY, NJ           </t>
  </si>
  <si>
    <t xml:space="preserve">2SF            </t>
  </si>
  <si>
    <t>STATE HIGHWAY</t>
  </si>
  <si>
    <t>417 36TH STREET</t>
  </si>
  <si>
    <t>CPA01</t>
  </si>
  <si>
    <t>RIVER RD   PARK #1</t>
  </si>
  <si>
    <t>1055 RIVER ROAD PARK #1</t>
  </si>
  <si>
    <t>LIN, JA S &amp; TINA Y P LIN</t>
  </si>
  <si>
    <t>10 FRASCO LANE</t>
  </si>
  <si>
    <t xml:space="preserve">NORWOOD, NJ              </t>
  </si>
  <si>
    <t xml:space="preserve">9X20                </t>
  </si>
  <si>
    <t>CPA02</t>
  </si>
  <si>
    <t>RIVER RD   PARK #2</t>
  </si>
  <si>
    <t>1055 RIVER ROAD PARK #2</t>
  </si>
  <si>
    <t>ANTONOVICH-BLUMENFELD, PALINA</t>
  </si>
  <si>
    <t>PO BOX 311</t>
  </si>
  <si>
    <t>CPA03</t>
  </si>
  <si>
    <t>RIVER RD   PARK #3</t>
  </si>
  <si>
    <t>1055 RIVER ROAD PARK #3</t>
  </si>
  <si>
    <t>LEE, KYUNG EUN &amp; HAN JU</t>
  </si>
  <si>
    <t>1055 RIVER RD UNIT PH6</t>
  </si>
  <si>
    <t>CPA04</t>
  </si>
  <si>
    <t>RIVER RD   PARK #4</t>
  </si>
  <si>
    <t>1055 RIVER ROAD PARK #4</t>
  </si>
  <si>
    <t>RACELIS, WALTER &amp; CARMELA R</t>
  </si>
  <si>
    <t>17117 NE 32ND ST</t>
  </si>
  <si>
    <t xml:space="preserve">BELLEVUE, WA             </t>
  </si>
  <si>
    <t>CPA05</t>
  </si>
  <si>
    <t>RIVER RD   PARK #5</t>
  </si>
  <si>
    <t>1055 RIVER ROAD PARK #5</t>
  </si>
  <si>
    <t>FRIDMAN, NATALIE</t>
  </si>
  <si>
    <t>1077 RIVER RD UNIT 504</t>
  </si>
  <si>
    <t>CPA06</t>
  </si>
  <si>
    <t>RIVER RD   PARK #6</t>
  </si>
  <si>
    <t>1055 RIVER ROAD PARK #6</t>
  </si>
  <si>
    <t>MATTHAU, SUZANNE H</t>
  </si>
  <si>
    <t>1055 RIVER RD UNIT 611</t>
  </si>
  <si>
    <t>CPA07</t>
  </si>
  <si>
    <t>RIVER RD   PARK #7</t>
  </si>
  <si>
    <t>1055 RIVER ROAD PARK #7</t>
  </si>
  <si>
    <t>ELLENS(ETALS), KENNETH</t>
  </si>
  <si>
    <t>1055 RIVER RD APT#506</t>
  </si>
  <si>
    <t>CPA08</t>
  </si>
  <si>
    <t>RIVER RD   PARK #8</t>
  </si>
  <si>
    <t>1055 RIVER ROAD PARK #8</t>
  </si>
  <si>
    <t>JEROME,JOSEPH &amp; ANTONETTE</t>
  </si>
  <si>
    <t>695 W NYACK RD</t>
  </si>
  <si>
    <t xml:space="preserve">WEST NYACK, NY           </t>
  </si>
  <si>
    <t>CPA09</t>
  </si>
  <si>
    <t>RIVER RD   PARK #9</t>
  </si>
  <si>
    <t>1055 RIVER ROAD PARK #9</t>
  </si>
  <si>
    <t>ESCOBAR BARBOZA, VANESSA P</t>
  </si>
  <si>
    <t>1077 RIVER RD UNIT 111</t>
  </si>
  <si>
    <t>CPA10</t>
  </si>
  <si>
    <t>RIVER RD   PARK #10</t>
  </si>
  <si>
    <t>1055 RIVER ROAD PARK #10</t>
  </si>
  <si>
    <t>KATZ, GARY M</t>
  </si>
  <si>
    <t>1055 RIVER RD APT#811</t>
  </si>
  <si>
    <t>CPA11</t>
  </si>
  <si>
    <t>RIVER RD   PARK #11</t>
  </si>
  <si>
    <t>1055 RIVER ROAD PARK #11</t>
  </si>
  <si>
    <t>OZER, HUSEYIN &amp; FUNDA</t>
  </si>
  <si>
    <t>1077 RIVER RD UNIT PH3</t>
  </si>
  <si>
    <t>CPA12</t>
  </si>
  <si>
    <t>RIVER RD PARK #12</t>
  </si>
  <si>
    <t>1055 RIVER RD PARK #12</t>
  </si>
  <si>
    <t>OH, SANGHOON &amp; KWON, YISUN</t>
  </si>
  <si>
    <t>1055 RIVER RD UNIT 1010</t>
  </si>
  <si>
    <t>CPA13</t>
  </si>
  <si>
    <t>RIVER RD PARK #13</t>
  </si>
  <si>
    <t>1055 RIVER RD PARK #13</t>
  </si>
  <si>
    <t>VEGA, HECTOR &amp;MYRNA</t>
  </si>
  <si>
    <t>1077 RIVER RD APT#808</t>
  </si>
  <si>
    <t>CPA14</t>
  </si>
  <si>
    <t>RIVER RD PARK #14</t>
  </si>
  <si>
    <t>1055 RIVER RD PARK #14</t>
  </si>
  <si>
    <t>ADMIRAL'S WALK CONDO ASSOC INC</t>
  </si>
  <si>
    <t>1077 RIVER RD%MGMNT OFFIC</t>
  </si>
  <si>
    <t>CPA15</t>
  </si>
  <si>
    <t>RIVER RD   PARK #15</t>
  </si>
  <si>
    <t>1055 RIVER ROAD PARK #15</t>
  </si>
  <si>
    <t>AQUINO,NORMA M&amp;SOLIMAN, ROSEMARIE A</t>
  </si>
  <si>
    <t>1077 RIVER ROAD APT#103</t>
  </si>
  <si>
    <t>CPA16</t>
  </si>
  <si>
    <t>RIVER RD   PARK #16</t>
  </si>
  <si>
    <t>1055 RIVER ROAD PARK #16</t>
  </si>
  <si>
    <t>SUH, DANIEL</t>
  </si>
  <si>
    <t>445 1ST STREET UNIT B</t>
  </si>
  <si>
    <t xml:space="preserve">PALISADES PARK, NJ       </t>
  </si>
  <si>
    <t>CPA17</t>
  </si>
  <si>
    <t>RIVER RD   PARK #17</t>
  </si>
  <si>
    <t>1055 RIVER ROAD PARK #17</t>
  </si>
  <si>
    <t>EUM, OK JU</t>
  </si>
  <si>
    <t>1077 RIVER RD UNIT 214</t>
  </si>
  <si>
    <t>CPA18</t>
  </si>
  <si>
    <t>RIVER RD PARK #18</t>
  </si>
  <si>
    <t>1055 RIVER RD PARK #18</t>
  </si>
  <si>
    <t>LEE, ZACHARIAS S &amp; KIM, JULIE</t>
  </si>
  <si>
    <t>1055 RIVER RD UNIT 106</t>
  </si>
  <si>
    <t>CPA19</t>
  </si>
  <si>
    <t>RIVER RD   PARK #19</t>
  </si>
  <si>
    <t>1055 RIVER ROAD PARK #19</t>
  </si>
  <si>
    <t>YANTOVSKIY, NATALIE</t>
  </si>
  <si>
    <t>1077 RIVER RD UNIT 404</t>
  </si>
  <si>
    <t>CPA20</t>
  </si>
  <si>
    <t>RIVER RD   PARK #20</t>
  </si>
  <si>
    <t>1055 RIVER ROAD PARK #20</t>
  </si>
  <si>
    <t>LEE, HALE A &amp; INSUN J</t>
  </si>
  <si>
    <t>1055 RIVER RD APT#912</t>
  </si>
  <si>
    <t>CPA21</t>
  </si>
  <si>
    <t>RIVER RD   PARK #21</t>
  </si>
  <si>
    <t>1055 RIVER ROAD PARK #21</t>
  </si>
  <si>
    <t>BASOV, ALEXSANDR</t>
  </si>
  <si>
    <t>1055 RIVER RD UNIT PH3</t>
  </si>
  <si>
    <t>CPA22</t>
  </si>
  <si>
    <t>RIVER RD   PARK #22</t>
  </si>
  <si>
    <t>1055 RIVER ROAD PARK #22</t>
  </si>
  <si>
    <t>SONNENBORN(TRSTE/ETAL),EUGENE BRYAN</t>
  </si>
  <si>
    <t>1055 RIVER RD #507</t>
  </si>
  <si>
    <t>CPA23</t>
  </si>
  <si>
    <t>RIVER RD   PARK #23</t>
  </si>
  <si>
    <t>1055 RIVER ROAD PARK #23</t>
  </si>
  <si>
    <t>PRO TRADE LTD</t>
  </si>
  <si>
    <t>179 RIVEREDGE RD</t>
  </si>
  <si>
    <t xml:space="preserve">TENAFLY, NJ              </t>
  </si>
  <si>
    <t>CPA24</t>
  </si>
  <si>
    <t>RIVER RD   PARK #24</t>
  </si>
  <si>
    <t>1055 RIVER ROAD PARK #24</t>
  </si>
  <si>
    <t>DORFMAN, KATHY</t>
  </si>
  <si>
    <t>1055 RIVER RD APT#PH8</t>
  </si>
  <si>
    <t>CPA25</t>
  </si>
  <si>
    <t>RIVER RD   PARK #25</t>
  </si>
  <si>
    <t>1055 RIVER ROAD PARK #25</t>
  </si>
  <si>
    <t>JENAL, MATTHEW A</t>
  </si>
  <si>
    <t>1055 RIVER RD APT#911</t>
  </si>
  <si>
    <t>CPA26</t>
  </si>
  <si>
    <t>RIVER RD   PARK #26</t>
  </si>
  <si>
    <t>1055 RIVER ROAD PARK #26</t>
  </si>
  <si>
    <t>PARK, SOUI &amp; INCHOI</t>
  </si>
  <si>
    <t>1055 RIVER RD UNIT 206</t>
  </si>
  <si>
    <t>CPA27</t>
  </si>
  <si>
    <t>RIVER RD   PARK #27</t>
  </si>
  <si>
    <t>1055 RIVER ROAD PARK #27</t>
  </si>
  <si>
    <t>FULE, VILMA G</t>
  </si>
  <si>
    <t>1077 RIVER RD APT#904</t>
  </si>
  <si>
    <t>CPA28</t>
  </si>
  <si>
    <t>RIVER RD   PARK #28</t>
  </si>
  <si>
    <t>1055 RIVER ROAD PARK #28</t>
  </si>
  <si>
    <t>CPA29</t>
  </si>
  <si>
    <t>RIVER RD   PARK #29</t>
  </si>
  <si>
    <t>1055 RIVER ROAD PARK #29</t>
  </si>
  <si>
    <t>SCIUTO, GIUSEPPE &amp; HYRMETE S</t>
  </si>
  <si>
    <t>1077 RIVER RD APT#110</t>
  </si>
  <si>
    <t>CPA30</t>
  </si>
  <si>
    <t>RIVER RD   PARK #30</t>
  </si>
  <si>
    <t>1055 RIVER ROAD PARK #30</t>
  </si>
  <si>
    <t>SERVO, PAUL &amp; PATRICIA</t>
  </si>
  <si>
    <t>75 GROVE ST</t>
  </si>
  <si>
    <t xml:space="preserve">WALDWICK, NJ             </t>
  </si>
  <si>
    <t>CPA31</t>
  </si>
  <si>
    <t>RIVER RD   PARK #31</t>
  </si>
  <si>
    <t>1055 RIVER ROAD PARK #31</t>
  </si>
  <si>
    <t>DELANEY, MICHAEL</t>
  </si>
  <si>
    <t>1077 RIVER RD UNIT 303</t>
  </si>
  <si>
    <t>CPA32</t>
  </si>
  <si>
    <t>RIVER RD   PARK #32</t>
  </si>
  <si>
    <t>1055 RIVER ROAD PARK #32</t>
  </si>
  <si>
    <t>RUTAN, SEYMA E</t>
  </si>
  <si>
    <t>1077 RIVER RD UNIT 304</t>
  </si>
  <si>
    <t>CPA33</t>
  </si>
  <si>
    <t>RIVER RD   PARK #33</t>
  </si>
  <si>
    <t>1055 RIVER ROAD PARK #33</t>
  </si>
  <si>
    <t>WALKER, CHRISTOPHER</t>
  </si>
  <si>
    <t>1077 RIVER RD UNIT PH12</t>
  </si>
  <si>
    <t>CPA34</t>
  </si>
  <si>
    <t>RIVER PARK #34</t>
  </si>
  <si>
    <t>1055 RIVER PARK #34</t>
  </si>
  <si>
    <t>GUZMAN, ANA M &amp; LEON SM</t>
  </si>
  <si>
    <t>1055 RIVER RD UNIT 208</t>
  </si>
  <si>
    <t>CPA35</t>
  </si>
  <si>
    <t>RIVER RD   PARK #35</t>
  </si>
  <si>
    <t>1055 RIVER ROAD PARK #35</t>
  </si>
  <si>
    <t>SAKATCH, FEODOR &amp; VERONIKA</t>
  </si>
  <si>
    <t>255 LAIRD AVE UNIT#15</t>
  </si>
  <si>
    <t xml:space="preserve">CLIFFSIDE PK,NJ          </t>
  </si>
  <si>
    <t>CPA36</t>
  </si>
  <si>
    <t>RIVER RD   PARK #36</t>
  </si>
  <si>
    <t>1055 RIVER ROAD PARK #36</t>
  </si>
  <si>
    <t>CHUN, WILLIAM&amp; PHILLIP</t>
  </si>
  <si>
    <t>24 MYRTLE AVE</t>
  </si>
  <si>
    <t>CPA37</t>
  </si>
  <si>
    <t>RIVER RD   PARK #37</t>
  </si>
  <si>
    <t>1055 RIVER ROAD PARK #37</t>
  </si>
  <si>
    <t>SCHWARTZ, DORITH</t>
  </si>
  <si>
    <t>1055 RIVER ROAD #409</t>
  </si>
  <si>
    <t>CPA38</t>
  </si>
  <si>
    <t>RIVER RD   PARK #38</t>
  </si>
  <si>
    <t>1055 RIVER ROAD PARK #38</t>
  </si>
  <si>
    <t>MIREMADI, VICTORIA</t>
  </si>
  <si>
    <t>1055 RIVER RD UNIT 707</t>
  </si>
  <si>
    <t>CPA39</t>
  </si>
  <si>
    <t>RIVER RD   PARK #39</t>
  </si>
  <si>
    <t>1055 RIVER ROAD PARK #39</t>
  </si>
  <si>
    <t>BUZIASHVILI, GIGA &amp; TOBIAS,JODI</t>
  </si>
  <si>
    <t>1055 RIVER RD UNIT 706</t>
  </si>
  <si>
    <t>CPA40</t>
  </si>
  <si>
    <t>RIVER RD   PARK #40</t>
  </si>
  <si>
    <t>1055 RIVER ROAD PARK #40</t>
  </si>
  <si>
    <t>DELATORRE, RENATO &amp; KIM, MYUNG HEE</t>
  </si>
  <si>
    <t>1055 RIVER RD UNIT 806</t>
  </si>
  <si>
    <t>CPA41</t>
  </si>
  <si>
    <t>RIVER RD   PARK #41</t>
  </si>
  <si>
    <t>1055 RIVER ROAD PARK #41</t>
  </si>
  <si>
    <t>JON, HOJOON &amp; BRETT N</t>
  </si>
  <si>
    <t>1055 RIVER RD APT#711</t>
  </si>
  <si>
    <t>CPA42</t>
  </si>
  <si>
    <t>RIVER RD   PARK #42</t>
  </si>
  <si>
    <t>1055 RIVER ROAD PARK #42</t>
  </si>
  <si>
    <t>BELCO MARKETING INC</t>
  </si>
  <si>
    <t>1077 RIVER RD UNIT 309</t>
  </si>
  <si>
    <t>CPA43</t>
  </si>
  <si>
    <t>RIVER RD   PARK #43</t>
  </si>
  <si>
    <t>1055 RIVER ROAD PARK #43</t>
  </si>
  <si>
    <t>CHOI,SHIN W &amp; HAE Y</t>
  </si>
  <si>
    <t>301 CONSTIT.AVE #B3-331</t>
  </si>
  <si>
    <t xml:space="preserve">BAYONNE, NJ              </t>
  </si>
  <si>
    <t>CPA44</t>
  </si>
  <si>
    <t>RIVER RD   PARK #44</t>
  </si>
  <si>
    <t>1055 RIVER ROAD PARK #44</t>
  </si>
  <si>
    <t>HAYON HOLDINGS LLC</t>
  </si>
  <si>
    <t>10234 GARDEN GLEN LN</t>
  </si>
  <si>
    <t xml:space="preserve">LAS VEGAS, NV            </t>
  </si>
  <si>
    <t>CPA45</t>
  </si>
  <si>
    <t>RIVER RD   PARK #45</t>
  </si>
  <si>
    <t>1055 RIVER ROAD PARK #45</t>
  </si>
  <si>
    <t>TROFEO, LOURDES</t>
  </si>
  <si>
    <t>27171 CALLE CABALLERO #4</t>
  </si>
  <si>
    <t xml:space="preserve">SAN JUAN CAPISTRANO, CA  </t>
  </si>
  <si>
    <t>CPA46</t>
  </si>
  <si>
    <t>RIVER RD   PARK #46</t>
  </si>
  <si>
    <t>1055 RIVER ROAD PARK #46</t>
  </si>
  <si>
    <t>VARAGIANNIS, EVELYN</t>
  </si>
  <si>
    <t>1055 RIVER RD APT#PH13</t>
  </si>
  <si>
    <t>CPA47</t>
  </si>
  <si>
    <t>RIVER RD   PARK #47</t>
  </si>
  <si>
    <t>1055 RIVER ROAD PARK #47</t>
  </si>
  <si>
    <t>GRAF,JOANNE L</t>
  </si>
  <si>
    <t>1055 RIVER RD UNIT 1012</t>
  </si>
  <si>
    <t>CPA48</t>
  </si>
  <si>
    <t>RIVER RD   PARK #48</t>
  </si>
  <si>
    <t>1055 RIVER ROAD PARK #48</t>
  </si>
  <si>
    <t>DANIELLO, IRENE</t>
  </si>
  <si>
    <t>1055 RIVER RD APT#812</t>
  </si>
  <si>
    <t>CPA49</t>
  </si>
  <si>
    <t>RIVER RD   PARK #49</t>
  </si>
  <si>
    <t>1055 RIVER ROAD PARK #49</t>
  </si>
  <si>
    <t>ARSLANYAN, LINDA TRSTE</t>
  </si>
  <si>
    <t>1055 RIVER RD UNIT PH11</t>
  </si>
  <si>
    <t>CPA50</t>
  </si>
  <si>
    <t>RIVER RD   PARK #50</t>
  </si>
  <si>
    <t>1055 RIVER ROAD PARK #50</t>
  </si>
  <si>
    <t>TIENKEN,RJ % OHEBSHALOM</t>
  </si>
  <si>
    <t>1077 RIVER RD APT#PH11</t>
  </si>
  <si>
    <t>CPA51</t>
  </si>
  <si>
    <t>RIVER RD   PARK #51</t>
  </si>
  <si>
    <t>1055 RIVER ROAD PARK #51</t>
  </si>
  <si>
    <t>YAO,ALEJO &amp; LUSAN</t>
  </si>
  <si>
    <t>6 INVERNESS DRIVE</t>
  </si>
  <si>
    <t xml:space="preserve">NEW CITY,NY              </t>
  </si>
  <si>
    <t>CPA52</t>
  </si>
  <si>
    <t>RIVER RD   PARK #52</t>
  </si>
  <si>
    <t>1055 RIVER ROAD PARK #52</t>
  </si>
  <si>
    <t>CHUN, WILLIAM &amp; PHILLIP</t>
  </si>
  <si>
    <t>CPA53</t>
  </si>
  <si>
    <t>RIVER RD   PARK #53</t>
  </si>
  <si>
    <t>1055 RIVER ROAD PARK #53</t>
  </si>
  <si>
    <t>CRUICKSHANK, ASHLEY JAMES</t>
  </si>
  <si>
    <t>1055 RIVER RD APT#1009</t>
  </si>
  <si>
    <t>CPA54</t>
  </si>
  <si>
    <t>RIVER RD   PARK #54</t>
  </si>
  <si>
    <t>1055 RIVER ROAD PARK #54</t>
  </si>
  <si>
    <t>1055 RIVER RD LLC C/O R WARREN</t>
  </si>
  <si>
    <t>473 SYLVAN AVE</t>
  </si>
  <si>
    <t xml:space="preserve">ENGLEWOOD CLIFFS,NJ      </t>
  </si>
  <si>
    <t>CPA55</t>
  </si>
  <si>
    <t>RIVER RD   PARK #55</t>
  </si>
  <si>
    <t>1055 RIVER ROAD PARK #55</t>
  </si>
  <si>
    <t>CPA56</t>
  </si>
  <si>
    <t>RIVER RD   PARK #56</t>
  </si>
  <si>
    <t>1055 RIVER ROAD PARK #56</t>
  </si>
  <si>
    <t>FENG, LAN &amp; BING FEI</t>
  </si>
  <si>
    <t>1077 RIVER RD APT 902</t>
  </si>
  <si>
    <t xml:space="preserve">EDGEWATER NJ             </t>
  </si>
  <si>
    <t>CPA57</t>
  </si>
  <si>
    <t>RIVER RD   PARK #57</t>
  </si>
  <si>
    <t>1055 RIVER ROAD PARK #57</t>
  </si>
  <si>
    <t>BASOV, ALEXSANDR&amp;MARINA B BASOV</t>
  </si>
  <si>
    <t>1055 RIVER RD UNIT 310</t>
  </si>
  <si>
    <t>CPA58</t>
  </si>
  <si>
    <t>RIVER RD   PARK #58</t>
  </si>
  <si>
    <t>1055 RIVER ROAD PARK #58</t>
  </si>
  <si>
    <t>PICK, ELAINE &amp; CASTRO, REINALDO</t>
  </si>
  <si>
    <t>22 MALCOLM RD</t>
  </si>
  <si>
    <t xml:space="preserve">MAHWAH, NJ               </t>
  </si>
  <si>
    <t>CPA59</t>
  </si>
  <si>
    <t>RIVER RD   PARK #59</t>
  </si>
  <si>
    <t>1055 RIVER ROAD PARK #59</t>
  </si>
  <si>
    <t>GOLDFARB, TED A &amp; MARGERY</t>
  </si>
  <si>
    <t>1055 RIVER RD APT#710</t>
  </si>
  <si>
    <t>CPA60</t>
  </si>
  <si>
    <t>RIVER RD   PARK #60</t>
  </si>
  <si>
    <t>1055 RIVER ROAD PARK #60</t>
  </si>
  <si>
    <t>BROWN, GARY L &amp; MARGARITA</t>
  </si>
  <si>
    <t>1055 RIVER RD UNIT 311</t>
  </si>
  <si>
    <t>CPA61</t>
  </si>
  <si>
    <t>RIVER RD   PARK #61</t>
  </si>
  <si>
    <t>1055 RIVER ROAD PARK #61</t>
  </si>
  <si>
    <t>BUZIASHVILI, GIGA &amp; JODI TOBIAS</t>
  </si>
  <si>
    <t>CPA62</t>
  </si>
  <si>
    <t>RIVER RD   PARK #62</t>
  </si>
  <si>
    <t>1055 RIVER ROAD PARK #62</t>
  </si>
  <si>
    <t>COFCO (USA) INC</t>
  </si>
  <si>
    <t>209 WEST 40TH ST 2 FL</t>
  </si>
  <si>
    <t xml:space="preserve">NEW YORK, NY             </t>
  </si>
  <si>
    <t>CPA63</t>
  </si>
  <si>
    <t>RIVER RD   PARK #63</t>
  </si>
  <si>
    <t>1055 RIVER ROAD PARK #63</t>
  </si>
  <si>
    <t>RUTMAN, OLGA</t>
  </si>
  <si>
    <t>1055 RIVER ROAD UNIT 608</t>
  </si>
  <si>
    <t>CPA64</t>
  </si>
  <si>
    <t>RIVER RD   PARK #64</t>
  </si>
  <si>
    <t>1055 RIVER ROAD PARK #64</t>
  </si>
  <si>
    <t>LEHRMAN,ROBERT &amp; JANE</t>
  </si>
  <si>
    <t>1055 RIVER RD UNIT#PH-10</t>
  </si>
  <si>
    <t>CPA65</t>
  </si>
  <si>
    <t>RIVER RD   PARK #65</t>
  </si>
  <si>
    <t>1055 RIVER ROAD PARK #65</t>
  </si>
  <si>
    <t>KRUG, MICHAEL</t>
  </si>
  <si>
    <t>725 RIVER RD STE 32</t>
  </si>
  <si>
    <t>CPA66</t>
  </si>
  <si>
    <t>RIVER RD   PARK #66</t>
  </si>
  <si>
    <t>1055 RIVER ROAD PARK #66</t>
  </si>
  <si>
    <t>BP PROPERTIES NJ LLC C/O R PEARL</t>
  </si>
  <si>
    <t>41946 N109TH PL</t>
  </si>
  <si>
    <t xml:space="preserve">SCOTTSDALE,AZ            </t>
  </si>
  <si>
    <t>CPA67</t>
  </si>
  <si>
    <t>RIVER RD   PARK #67</t>
  </si>
  <si>
    <t>1055 RIVER ROAD PARK #67</t>
  </si>
  <si>
    <t>JENNINGS,TELKA</t>
  </si>
  <si>
    <t>1077 RIVER RD APT#604</t>
  </si>
  <si>
    <t>CPA68</t>
  </si>
  <si>
    <t>RIVER RD   PARK #68</t>
  </si>
  <si>
    <t>1055 RIVER ROAD PARK #68</t>
  </si>
  <si>
    <t>YUNG,KUNG CHING &amp; TSANG MEI</t>
  </si>
  <si>
    <t>1077 RIVER RD APT#911</t>
  </si>
  <si>
    <t xml:space="preserve">EDGWATER, NJ             </t>
  </si>
  <si>
    <t>CPA69</t>
  </si>
  <si>
    <t>RIVER RD   PARK #69</t>
  </si>
  <si>
    <t>1055 RIVER ROAD PARK #69</t>
  </si>
  <si>
    <t>HAN,CHEN YUAN &amp; HSIN CHUNG PAO</t>
  </si>
  <si>
    <t>1077 RIVER RD APT#1011</t>
  </si>
  <si>
    <t>CPA70</t>
  </si>
  <si>
    <t>RIVER RD   PARK #70</t>
  </si>
  <si>
    <t>1055 RIVER ROAD PARK #70</t>
  </si>
  <si>
    <t>ANTONOPOULOS, ELEFTHERIA</t>
  </si>
  <si>
    <t>1055 RIVER RD UNIT 312</t>
  </si>
  <si>
    <t xml:space="preserve">.X20                </t>
  </si>
  <si>
    <t>CPA71</t>
  </si>
  <si>
    <t>RIVER RD   PARK #71</t>
  </si>
  <si>
    <t>1055 RIVER ROAD PARK #71</t>
  </si>
  <si>
    <t>SARDELI, TIAGO &amp; SHAVONNE</t>
  </si>
  <si>
    <t>1077 RIVER RD UNIT# 112</t>
  </si>
  <si>
    <t>CPA72</t>
  </si>
  <si>
    <t>RIVER RD   PARK #72</t>
  </si>
  <si>
    <t>1055 RIVER ROAD PARK #72</t>
  </si>
  <si>
    <t>MILES, PAUL</t>
  </si>
  <si>
    <t>1077 RIVER RD APT#201</t>
  </si>
  <si>
    <t>CPA73</t>
  </si>
  <si>
    <t>RIVER RD   PARK #73</t>
  </si>
  <si>
    <t>1055 RIVER ROAD PARK #73</t>
  </si>
  <si>
    <t>AMATO,FRANCESCA</t>
  </si>
  <si>
    <t>1055 RIVER RD APT#508</t>
  </si>
  <si>
    <t>1072-74 RIVER RD</t>
  </si>
  <si>
    <t>MACIAS, PAMELA</t>
  </si>
  <si>
    <t>11 MCKINNON PLACE</t>
  </si>
  <si>
    <t xml:space="preserve">WANAQUE, NJ              </t>
  </si>
  <si>
    <t xml:space="preserve">50X70 0.0803        </t>
  </si>
  <si>
    <t>STATE HIGHWAY 5</t>
  </si>
  <si>
    <t>95 STATE HIGHWAY 5</t>
  </si>
  <si>
    <t>JACOBSON, THOMAS&amp;MARIE J&amp;D TARABOLA</t>
  </si>
  <si>
    <t>1106 RIVER RD</t>
  </si>
  <si>
    <t xml:space="preserve">62.48X113.65        </t>
  </si>
  <si>
    <t>69 STATE HIGHWAY</t>
  </si>
  <si>
    <t>HAUB ENTERPRISES LLC</t>
  </si>
  <si>
    <t>PO BOX 174</t>
  </si>
  <si>
    <t xml:space="preserve">50X78               </t>
  </si>
  <si>
    <t>DEMPSEY AVE</t>
  </si>
  <si>
    <t>27 DEMPSEY AVENUE</t>
  </si>
  <si>
    <t>FINANCE URBAN RENEWAL CORP</t>
  </si>
  <si>
    <t>300 UNDERCLIFF AVE</t>
  </si>
  <si>
    <t xml:space="preserve">100X193             </t>
  </si>
  <si>
    <t>941 RIVER ROAD</t>
  </si>
  <si>
    <t>WINDSOR AT MARINER'S TOWER, LLC</t>
  </si>
  <si>
    <t>DEPT 117 PO BOX 4900</t>
  </si>
  <si>
    <t xml:space="preserve">SCOTTSDALE, AZ           </t>
  </si>
  <si>
    <t xml:space="preserve">0.9319 AC           </t>
  </si>
  <si>
    <t>2 DEMPSEY AVENUE</t>
  </si>
  <si>
    <t>SHAIRCO NEW JERSEY LLC</t>
  </si>
  <si>
    <t>312 THE PROMENADE</t>
  </si>
  <si>
    <t xml:space="preserve">30X94 0.0065        </t>
  </si>
  <si>
    <t>HILLIARD AVE</t>
  </si>
  <si>
    <t>17 HILLIARD AVE LLC</t>
  </si>
  <si>
    <t>190 COLUMBUS PL</t>
  </si>
  <si>
    <t xml:space="preserve">CLIFFSIDE PK, NJ         </t>
  </si>
  <si>
    <t xml:space="preserve">15X100              </t>
  </si>
  <si>
    <t>874-880 RIVER RD</t>
  </si>
  <si>
    <t>EDGEWATER 880 ASSOCIATES LLC</t>
  </si>
  <si>
    <t>1000 PORTSIDE DRIVE</t>
  </si>
  <si>
    <t xml:space="preserve">4927SQFT            </t>
  </si>
  <si>
    <t xml:space="preserve">PARKING LOT    </t>
  </si>
  <si>
    <t>16 HILLIARD AVENUE</t>
  </si>
  <si>
    <t>16 HILLIARD AVE ASSOC LLC</t>
  </si>
  <si>
    <t xml:space="preserve">25X106              </t>
  </si>
  <si>
    <t xml:space="preserve">DEMO           </t>
  </si>
  <si>
    <t>RIPARIAN</t>
  </si>
  <si>
    <t>INLAND SOUTHEAST EDGEWATER LLC/DDR</t>
  </si>
  <si>
    <t>3300 ENTERPRISE PARKWAY</t>
  </si>
  <si>
    <t xml:space="preserve">BEACHWOOD, OHIO          </t>
  </si>
  <si>
    <t xml:space="preserve">5.8 AC              </t>
  </si>
  <si>
    <t>WINDSOR COVE ASSOC LLC%DEMETRAKIS J</t>
  </si>
  <si>
    <t>1 BRIDGE PLAZA, SUITE 519</t>
  </si>
  <si>
    <t xml:space="preserve">5.45 AC             </t>
  </si>
  <si>
    <t>OLDWOOD RD</t>
  </si>
  <si>
    <t>1 OLDWOOD ROAD</t>
  </si>
  <si>
    <t>HOROWITZ,DAVID&amp;GUALTIERI ANNA MARIA</t>
  </si>
  <si>
    <t>1 OLDWOOD RD</t>
  </si>
  <si>
    <t xml:space="preserve">40X90               </t>
  </si>
  <si>
    <t>RIPARIAN LAND</t>
  </si>
  <si>
    <t>EDGEWATER NORTH LLC</t>
  </si>
  <si>
    <t>414 HACKENSACK AVE STE102</t>
  </si>
  <si>
    <t xml:space="preserve">HACKENSACK, NJ           </t>
  </si>
  <si>
    <t>2.73ACRES 118525 SQF</t>
  </si>
  <si>
    <t>725 RIVER LANDING LLC</t>
  </si>
  <si>
    <t>PO BOX 326</t>
  </si>
  <si>
    <t xml:space="preserve">PLAINFIELD, NJ           </t>
  </si>
  <si>
    <t>OAKDENE TERR</t>
  </si>
  <si>
    <t>8 OAKDENE TERRACE</t>
  </si>
  <si>
    <t>CZUBAT, SIMON NICHOLAS</t>
  </si>
  <si>
    <t>8 OAKDENE TERR</t>
  </si>
  <si>
    <t xml:space="preserve">20X80 0.0367        </t>
  </si>
  <si>
    <t>725 RIVER ROAD</t>
  </si>
  <si>
    <t>CAPSTONE TJ LLC</t>
  </si>
  <si>
    <t>2 CHESTNUT RIDGE RD</t>
  </si>
  <si>
    <t xml:space="preserve">SADDLE RIVER, NJ         </t>
  </si>
  <si>
    <t>SOUTH RIVER RD</t>
  </si>
  <si>
    <t>SOUTH RIVER ROAD</t>
  </si>
  <si>
    <t>615 RIVER RD PRTNR LLC%ENVIROFIN GR</t>
  </si>
  <si>
    <t>5445 DTC PARKWAY PH 4</t>
  </si>
  <si>
    <t xml:space="preserve">GREENWOOD VILLAGE, CO    </t>
  </si>
  <si>
    <t>MARKETPL AT EDWTR LLC%CAPSTONE RLTY</t>
  </si>
  <si>
    <t>615 RIVER ROAD</t>
  </si>
  <si>
    <t xml:space="preserve">14.25 AC            </t>
  </si>
  <si>
    <t>WP RIVER ROAD LLC</t>
  </si>
  <si>
    <t>1604 DEERFIELD RD</t>
  </si>
  <si>
    <t xml:space="preserve">WATERMILL, NY            </t>
  </si>
  <si>
    <t xml:space="preserve">4.8AC               </t>
  </si>
  <si>
    <t>606 RIVER ROAD</t>
  </si>
  <si>
    <t>JP 606 LLC</t>
  </si>
  <si>
    <t>PO BOX 276</t>
  </si>
  <si>
    <t xml:space="preserve">1.1AC               </t>
  </si>
  <si>
    <t>UNDERCLIFF AVE</t>
  </si>
  <si>
    <t>114 UNDERCLIFF AVE</t>
  </si>
  <si>
    <t>ZIMICK,(ETALS)GARY</t>
  </si>
  <si>
    <t>PO BOX 3</t>
  </si>
  <si>
    <t xml:space="preserve">50X214 0.2456       </t>
  </si>
  <si>
    <t>MOUNTAINSIDE HITOPO</t>
  </si>
  <si>
    <t>CABRERA, BERNABE &amp; NILDA</t>
  </si>
  <si>
    <t>534 HILLTOP TERR</t>
  </si>
  <si>
    <t xml:space="preserve">CLIFFSIDE PARK, NJ       </t>
  </si>
  <si>
    <t xml:space="preserve">148 X 115           </t>
  </si>
  <si>
    <t>EDGEWATER RD</t>
  </si>
  <si>
    <t>EDGEWATER ROAD</t>
  </si>
  <si>
    <t>1096-1100 RIVER RD ASSOC LLC</t>
  </si>
  <si>
    <t>1000 PORTSIDE DR</t>
  </si>
  <si>
    <t>BAGHDADLIAN,HAGOP&amp; SILVA-KAPRIELIAN</t>
  </si>
  <si>
    <t>502 HILLTOP TERR</t>
  </si>
  <si>
    <t>158 ENGLISH ST #B</t>
  </si>
  <si>
    <t xml:space="preserve">65X290              </t>
  </si>
  <si>
    <t>DAVE FAMILY ASSET LLC</t>
  </si>
  <si>
    <t>2 FOX TERRACE</t>
  </si>
  <si>
    <t>UNDER THE CLIFF LLC</t>
  </si>
  <si>
    <t>562 UNDERCLIFF AVENUE</t>
  </si>
  <si>
    <t>OZ, LISA</t>
  </si>
  <si>
    <t>14 EDGEWATER RD</t>
  </si>
  <si>
    <t xml:space="preserve">.81AC               </t>
  </si>
  <si>
    <t>OZ, MEHMET &amp; LISA</t>
  </si>
  <si>
    <t>14 EDGEWATER ROAD</t>
  </si>
  <si>
    <t xml:space="preserve">.78 AC              </t>
  </si>
  <si>
    <t>CHALOM,HENRIETTE,MARC (ETAL)</t>
  </si>
  <si>
    <t>78 EDGEMERE RD%DR.CHALOM</t>
  </si>
  <si>
    <t xml:space="preserve">LIVINGSTON, NJ           </t>
  </si>
  <si>
    <t xml:space="preserve">90X133 0.27479      </t>
  </si>
  <si>
    <t>575 RIVER ROAD</t>
  </si>
  <si>
    <t>575 RIVER ROAD EDGEWATER LLC</t>
  </si>
  <si>
    <t>1222 ANDERSON AVENUE</t>
  </si>
  <si>
    <t xml:space="preserve">LOT 2               </t>
  </si>
  <si>
    <t>INDEPENDENCE HARB I COA%1ST SERV RE</t>
  </si>
  <si>
    <t>361 RIVER RD</t>
  </si>
  <si>
    <t xml:space="preserve">3.434AC             </t>
  </si>
  <si>
    <t>C0288</t>
  </si>
  <si>
    <t>INDEPEND HARBOR PARK #288</t>
  </si>
  <si>
    <t>DURSO, RACHEL E &amp; BARBARA E</t>
  </si>
  <si>
    <t>314 ELLERY CT</t>
  </si>
  <si>
    <t>C0289</t>
  </si>
  <si>
    <t>INDEPEND HARBOR PARK #289</t>
  </si>
  <si>
    <t>ZINNO,ANDREA</t>
  </si>
  <si>
    <t>514 ELLERY COURT</t>
  </si>
  <si>
    <t>C0361</t>
  </si>
  <si>
    <t>INDEPEND HARBOR PARK #361</t>
  </si>
  <si>
    <t>LEE, EUI JONG &amp;YOON, HYOYOUNG</t>
  </si>
  <si>
    <t>305 WILLIAMS CT</t>
  </si>
  <si>
    <t>C0625</t>
  </si>
  <si>
    <t>INDEPEND HARBOR PARK #625</t>
  </si>
  <si>
    <t>LU, LU</t>
  </si>
  <si>
    <t>303 LIVINGSTON CT</t>
  </si>
  <si>
    <t>C0699</t>
  </si>
  <si>
    <t>INDEPEND HARBOR PARK #699</t>
  </si>
  <si>
    <t>CHEN, NELSON</t>
  </si>
  <si>
    <t>1392 PALISADE AVE</t>
  </si>
  <si>
    <t>C0757</t>
  </si>
  <si>
    <t>INDEP HARBOR PARKING 757</t>
  </si>
  <si>
    <t>PAWELCZYK, CLAIRE K REVOCABLE TRST</t>
  </si>
  <si>
    <t>101 PENN CT</t>
  </si>
  <si>
    <t>C0784</t>
  </si>
  <si>
    <t>INDEPEND HARBOR PARK #784</t>
  </si>
  <si>
    <t>C1025</t>
  </si>
  <si>
    <t>INDEPEND HARBOR PARK#1025</t>
  </si>
  <si>
    <t>HU, TINA &amp; SHIH KUNG</t>
  </si>
  <si>
    <t>417 ELLERY CT</t>
  </si>
  <si>
    <t>C1060</t>
  </si>
  <si>
    <t>INDEPEND HARBOR PARK#1060</t>
  </si>
  <si>
    <t>TEPPER, PAUL</t>
  </si>
  <si>
    <t>131 WEST ROAD</t>
  </si>
  <si>
    <t xml:space="preserve">ALFORD, MA               </t>
  </si>
  <si>
    <t>C1082</t>
  </si>
  <si>
    <t>INDEPEND HARBOR PARK#1082</t>
  </si>
  <si>
    <t>1392 PALISADE AVENUE</t>
  </si>
  <si>
    <t>C1130</t>
  </si>
  <si>
    <t>INDEPEND HARBOR PARK#1130</t>
  </si>
  <si>
    <t>CHEN, NELSON%CHEN AGENCY</t>
  </si>
  <si>
    <t>C1148</t>
  </si>
  <si>
    <t>INDEPEND HARBOR PARK#1148</t>
  </si>
  <si>
    <t>TANSEY, BRIAN J</t>
  </si>
  <si>
    <t>197 3RD AVE</t>
  </si>
  <si>
    <t xml:space="preserve">MANASQUAN, NJ            </t>
  </si>
  <si>
    <t>C1213</t>
  </si>
  <si>
    <t>INDEPEND HARBOR PARK#1213</t>
  </si>
  <si>
    <t>P0608</t>
  </si>
  <si>
    <t>INDEP HARB PARKING 608</t>
  </si>
  <si>
    <t>P0613</t>
  </si>
  <si>
    <t>INDEP HARD PARKING 613</t>
  </si>
  <si>
    <t>P1160</t>
  </si>
  <si>
    <t>INDEP HARBOR PARKING 1160</t>
  </si>
  <si>
    <t>SOUTH RIVER RD - RIPARIAN</t>
  </si>
  <si>
    <t>361 RIVER ROAD</t>
  </si>
  <si>
    <t xml:space="preserve">3.93 AC             </t>
  </si>
  <si>
    <t>241 RIVER ROAD</t>
  </si>
  <si>
    <t>EDGEWATER ASSOCIATES</t>
  </si>
  <si>
    <t>440 RIVER ROAD</t>
  </si>
  <si>
    <t>NORTH STAR PARTNERS ASSOC LLC</t>
  </si>
  <si>
    <t>125 RIVER RD SUITE 301</t>
  </si>
  <si>
    <t xml:space="preserve">1.749 AC            </t>
  </si>
  <si>
    <t>458 RIVER ROAD</t>
  </si>
  <si>
    <t>NORTH STAR PTRNS ASSOC,LLC</t>
  </si>
  <si>
    <t xml:space="preserve">1.905 AC            </t>
  </si>
  <si>
    <t>OLD RIVER RD</t>
  </si>
  <si>
    <t>460 OLD RIVER ROAD</t>
  </si>
  <si>
    <t>CORBISCELLO EDWTR SOUTH PROPTYS LLC</t>
  </si>
  <si>
    <t>1512 PALISADE AVE 16M</t>
  </si>
  <si>
    <t xml:space="preserve">1.7AC               </t>
  </si>
  <si>
    <t>OLD RIVER ROAD</t>
  </si>
  <si>
    <t>BURROWS, LAURA A &amp; LAURENCE M</t>
  </si>
  <si>
    <t>381 ESPLANADE PL</t>
  </si>
  <si>
    <t xml:space="preserve">.61AC               </t>
  </si>
  <si>
    <t>OLD RIVER RD HILLSIDE SO</t>
  </si>
  <si>
    <t>THE ESPLANADE LLC</t>
  </si>
  <si>
    <t>1787 PIERCE STREET</t>
  </si>
  <si>
    <t xml:space="preserve">CHARLESTON, SC           </t>
  </si>
  <si>
    <t>CALABRESE, THOMAS</t>
  </si>
  <si>
    <t>351 ESPLANADE PLACE</t>
  </si>
  <si>
    <t xml:space="preserve">.59AC               </t>
  </si>
  <si>
    <t>436 OLD RIVER ROAD</t>
  </si>
  <si>
    <t>KHOROZIAN, JIRIAR &amp; RAFFI</t>
  </si>
  <si>
    <t>1073 PALISADE AVE</t>
  </si>
  <si>
    <t xml:space="preserve">100 X 50            </t>
  </si>
  <si>
    <t>MOUNTAINSIDE OLD RR TUNN</t>
  </si>
  <si>
    <t>N Y S &amp; W RAIL/ATTN N STECKLER</t>
  </si>
  <si>
    <t>R E  DEPT 1 RAILROAD AVE</t>
  </si>
  <si>
    <t xml:space="preserve">COOPERSTOWN, NY          </t>
  </si>
  <si>
    <t>MOUNTAIN SIDE OLD RR TUNN</t>
  </si>
  <si>
    <t>DMG PARK LLC</t>
  </si>
  <si>
    <t>100 WALL ST STE 2203</t>
  </si>
  <si>
    <t>N Y S &amp; W RAIL ATTN:N STECKLER</t>
  </si>
  <si>
    <t>R E DEPT 1 RAILROAD AVE</t>
  </si>
  <si>
    <t xml:space="preserve">COOPERSTOWN,NY           </t>
  </si>
  <si>
    <t>388 OLD RIVER ROAD</t>
  </si>
  <si>
    <t>SHIRINIAN, HAIG</t>
  </si>
  <si>
    <t>368 OLD RIVER RD</t>
  </si>
  <si>
    <t xml:space="preserve">51 X 51             </t>
  </si>
  <si>
    <t>370 OLD RIVER ROAD</t>
  </si>
  <si>
    <t>LJR IMPROVEMENTS 2 LLC</t>
  </si>
  <si>
    <t>37 BLUFF ROAD</t>
  </si>
  <si>
    <t xml:space="preserve">50X155              </t>
  </si>
  <si>
    <t>GORGE RD</t>
  </si>
  <si>
    <t>EDGEWATER GORGE RD LLC</t>
  </si>
  <si>
    <t>2050 CENTER AVE STE#410</t>
  </si>
  <si>
    <t>PUBLIC SERVICE GAS &amp; ELEC</t>
  </si>
  <si>
    <t>80 PARK PLZ-TAX-6B</t>
  </si>
  <si>
    <t xml:space="preserve">NEWARK, NJ               </t>
  </si>
  <si>
    <t xml:space="preserve">57X140              </t>
  </si>
  <si>
    <t>180 OLD RIVER ROAD</t>
  </si>
  <si>
    <t>180 OLD RIVER ROAD DFT 2017 LLC</t>
  </si>
  <si>
    <t>1255 RIVER ROAD</t>
  </si>
  <si>
    <t xml:space="preserve">1S-B           </t>
  </si>
  <si>
    <t>GORGE ROAD</t>
  </si>
  <si>
    <t>COFFEE ASSOCIATES LLC</t>
  </si>
  <si>
    <t>178 OLD RIVER RD</t>
  </si>
  <si>
    <t xml:space="preserve">.83AC               </t>
  </si>
  <si>
    <t>250 OLD RIVER RD</t>
  </si>
  <si>
    <t>HACKENSACK WATER CO(UNITED)%ALTUS</t>
  </si>
  <si>
    <t>PO BOX 71970</t>
  </si>
  <si>
    <t xml:space="preserve">PHOENIX, AZ              </t>
  </si>
  <si>
    <t xml:space="preserve">25X110              </t>
  </si>
  <si>
    <t>262 OLD RIVER ROAD</t>
  </si>
  <si>
    <t>260 RIVER RD REALTY CO</t>
  </si>
  <si>
    <t>PO BOX 18</t>
  </si>
  <si>
    <t xml:space="preserve">25X80               </t>
  </si>
  <si>
    <t>161 GORGE ROAD</t>
  </si>
  <si>
    <t xml:space="preserve">25X108              </t>
  </si>
  <si>
    <t>71 GORGE ROAD</t>
  </si>
  <si>
    <t>71 GORGE ROAD, LLC</t>
  </si>
  <si>
    <t>75 GORGE ROAD</t>
  </si>
  <si>
    <t xml:space="preserve">0.0613 AC           </t>
  </si>
  <si>
    <t>73 GORGE ROAD</t>
  </si>
  <si>
    <t>73 GORGE ROAD, LLC</t>
  </si>
  <si>
    <t xml:space="preserve">0.0681 AC           </t>
  </si>
  <si>
    <t>65 GORGE RD</t>
  </si>
  <si>
    <t>75 GORGE RD</t>
  </si>
  <si>
    <t xml:space="preserve">2756 SF             </t>
  </si>
  <si>
    <t>C700B</t>
  </si>
  <si>
    <t>225 RIVER RD</t>
  </si>
  <si>
    <t>HERITAGE 115 HOLDINGS LLC</t>
  </si>
  <si>
    <t>ONE VANDERBILT AVE</t>
  </si>
  <si>
    <t xml:space="preserve">PARKING GARAGE </t>
  </si>
  <si>
    <t>339 RIVER ROAD</t>
  </si>
  <si>
    <t>339 RIVER ROAD HOLDINGS LLC</t>
  </si>
  <si>
    <t>1222 ANDERSON AVE%CHUNG K</t>
  </si>
  <si>
    <t xml:space="preserve">15.57AC             </t>
  </si>
  <si>
    <t>190 OLD RIVER ROAD</t>
  </si>
  <si>
    <t>THE METROPOLITAN</t>
  </si>
  <si>
    <t>C/O DAIBES PO BOX 36</t>
  </si>
  <si>
    <t xml:space="preserve">3.13 AC             </t>
  </si>
  <si>
    <t>110 GORGE ROAD</t>
  </si>
  <si>
    <t>EDGEWATER RESIDENTIAL COMM III, LLC</t>
  </si>
  <si>
    <t>102 GORGE ROAD</t>
  </si>
  <si>
    <t>106 GORGE ROAD</t>
  </si>
  <si>
    <t>135 OLD RIVER ROAD</t>
  </si>
  <si>
    <t>THREE Y LLC</t>
  </si>
  <si>
    <t>115 RIVER RD SU#101</t>
  </si>
  <si>
    <t>114 RIVER ROAD</t>
  </si>
  <si>
    <t>66 KING AVENUE LLC % THOMAS HEAGNEY</t>
  </si>
  <si>
    <t>115 RIVER RD STE 101</t>
  </si>
  <si>
    <t xml:space="preserve">62X234              </t>
  </si>
  <si>
    <t>108 RIVER ROAD</t>
  </si>
  <si>
    <t>METROPOLITAN CONSOM LLC</t>
  </si>
  <si>
    <t xml:space="preserve">142.27 X 49 IRR LOT </t>
  </si>
  <si>
    <t>145 RIVER ROAD</t>
  </si>
  <si>
    <t xml:space="preserve">REMEDIATION    </t>
  </si>
  <si>
    <t>115 RIVER ROAD</t>
  </si>
  <si>
    <t xml:space="preserve">2.81 AC             </t>
  </si>
  <si>
    <t>115 RIVER ROAD, LLC</t>
  </si>
  <si>
    <t>RIVER RD  -PR ST    S</t>
  </si>
  <si>
    <t>45 RIVER ROAD-PR.STREETS</t>
  </si>
  <si>
    <t>I PARK EDGEWATER LLC</t>
  </si>
  <si>
    <t>485 WEST PUTNAM AVE</t>
  </si>
  <si>
    <t xml:space="preserve">GREENWICH, CT            </t>
  </si>
  <si>
    <t xml:space="preserve">27.74 ACRES         </t>
  </si>
  <si>
    <t>RIPARIAN RIGHTS</t>
  </si>
  <si>
    <t>3 ACRES/130,901SQ.FT</t>
  </si>
  <si>
    <t>PRIVATE STREETS</t>
  </si>
  <si>
    <t>PART OF 115 RIVER RD</t>
  </si>
  <si>
    <t>PART OF 115 RIVER ROAD</t>
  </si>
  <si>
    <t>EAGLE ROCK GROUP LLC% SCOTT HEAGNEY</t>
  </si>
  <si>
    <t xml:space="preserve">36166 SF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</si>
</sst>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9"/>
  <sheetViews>
    <sheetView tabSelected="1" topLeftCell="D1" workbookViewId="0">
      <selection activeCell="H1" sqref="H1"/>
    </sheetView>
  </sheetViews>
  <sheetFormatPr defaultRowHeight="15" x14ac:dyDescent="0.25"/>
  <cols>
    <col min="26" max="26" width="5.5703125" customWidth="1"/>
    <col min="27" max="27" width="8" customWidth="1"/>
    <col min="28" max="28" width="23.285156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tr">
        <f t="shared" ref="A2:A33" si="0">"0213"</f>
        <v>0213</v>
      </c>
      <c r="B2" t="str">
        <f t="shared" ref="B2:C4" si="1">"1         "</f>
        <v xml:space="preserve">1         </v>
      </c>
      <c r="C2" t="str">
        <f t="shared" si="1"/>
        <v xml:space="preserve">1         </v>
      </c>
      <c r="D2" t="s">
        <v>28</v>
      </c>
      <c r="E2">
        <v>1445</v>
      </c>
      <c r="F2" t="s">
        <v>29</v>
      </c>
      <c r="G2" t="s">
        <v>30</v>
      </c>
      <c r="H2" t="str">
        <f t="shared" ref="H2:H33" si="2">"1  "</f>
        <v xml:space="preserve">1  </v>
      </c>
      <c r="I2" t="s">
        <v>31</v>
      </c>
      <c r="J2" t="s">
        <v>32</v>
      </c>
      <c r="K2" t="s">
        <v>33</v>
      </c>
      <c r="L2" t="str">
        <f t="shared" ref="L2:L8" si="3">"07020"</f>
        <v>07020</v>
      </c>
      <c r="M2" t="str">
        <f t="shared" ref="M2:M18" si="4">"    "</f>
        <v xml:space="preserve">    </v>
      </c>
      <c r="N2" t="s">
        <v>34</v>
      </c>
      <c r="O2" t="s">
        <v>35</v>
      </c>
      <c r="P2">
        <v>7</v>
      </c>
      <c r="Q2" t="s">
        <v>36</v>
      </c>
      <c r="R2" t="s">
        <v>36</v>
      </c>
      <c r="S2" t="str">
        <f>"     "</f>
        <v xml:space="preserve">     </v>
      </c>
      <c r="T2" t="s">
        <v>37</v>
      </c>
      <c r="U2" t="str">
        <f>"    "</f>
        <v xml:space="preserve">    </v>
      </c>
      <c r="V2">
        <v>0</v>
      </c>
      <c r="W2" t="str">
        <f>"01  "</f>
        <v xml:space="preserve">01  </v>
      </c>
      <c r="X2" t="str">
        <f>"SF01"</f>
        <v>SF01</v>
      </c>
      <c r="Y2">
        <v>51850000</v>
      </c>
      <c r="Z2" t="s">
        <v>38</v>
      </c>
      <c r="AA2" t="s">
        <v>38</v>
      </c>
      <c r="AB2">
        <v>51850000</v>
      </c>
    </row>
    <row r="3" spans="1:28" x14ac:dyDescent="0.25">
      <c r="A3" t="str">
        <f t="shared" si="0"/>
        <v>0213</v>
      </c>
      <c r="B3" t="str">
        <f t="shared" si="1"/>
        <v xml:space="preserve">1         </v>
      </c>
      <c r="C3" t="str">
        <f t="shared" si="1"/>
        <v xml:space="preserve">1         </v>
      </c>
      <c r="D3" t="s">
        <v>39</v>
      </c>
      <c r="E3">
        <v>1</v>
      </c>
      <c r="F3" t="s">
        <v>40</v>
      </c>
      <c r="G3" t="s">
        <v>41</v>
      </c>
      <c r="H3" t="str">
        <f t="shared" si="2"/>
        <v xml:space="preserve">1  </v>
      </c>
      <c r="I3" t="s">
        <v>31</v>
      </c>
      <c r="J3" t="s">
        <v>32</v>
      </c>
      <c r="K3" t="s">
        <v>33</v>
      </c>
      <c r="L3" t="str">
        <f t="shared" si="3"/>
        <v>07020</v>
      </c>
      <c r="M3" t="str">
        <f t="shared" si="4"/>
        <v xml:space="preserve">    </v>
      </c>
      <c r="N3" t="s">
        <v>42</v>
      </c>
      <c r="O3" t="s">
        <v>35</v>
      </c>
      <c r="P3" t="s">
        <v>42</v>
      </c>
      <c r="Q3" t="s">
        <v>36</v>
      </c>
      <c r="R3" t="s">
        <v>36</v>
      </c>
      <c r="S3" t="str">
        <f>"R1   "</f>
        <v xml:space="preserve">R1   </v>
      </c>
      <c r="T3" t="s">
        <v>37</v>
      </c>
      <c r="U3" t="str">
        <f>"1   "</f>
        <v xml:space="preserve">1   </v>
      </c>
      <c r="V3">
        <v>0</v>
      </c>
      <c r="W3" t="str">
        <f>"01  "</f>
        <v xml:space="preserve">01  </v>
      </c>
      <c r="X3" t="str">
        <f>"    "</f>
        <v xml:space="preserve">    </v>
      </c>
      <c r="Y3" t="s">
        <v>38</v>
      </c>
      <c r="Z3" t="s">
        <v>38</v>
      </c>
      <c r="AA3" t="s">
        <v>38</v>
      </c>
      <c r="AB3" t="s">
        <v>38</v>
      </c>
    </row>
    <row r="4" spans="1:28" x14ac:dyDescent="0.25">
      <c r="A4" t="str">
        <f t="shared" si="0"/>
        <v>0213</v>
      </c>
      <c r="B4" t="str">
        <f t="shared" si="1"/>
        <v xml:space="preserve">1         </v>
      </c>
      <c r="C4" t="str">
        <f t="shared" si="1"/>
        <v xml:space="preserve">1         </v>
      </c>
      <c r="D4" t="s">
        <v>43</v>
      </c>
      <c r="E4">
        <v>5</v>
      </c>
      <c r="F4" t="s">
        <v>44</v>
      </c>
      <c r="G4" t="s">
        <v>45</v>
      </c>
      <c r="H4" t="str">
        <f t="shared" si="2"/>
        <v xml:space="preserve">1  </v>
      </c>
      <c r="I4" t="s">
        <v>31</v>
      </c>
      <c r="J4" t="s">
        <v>32</v>
      </c>
      <c r="K4" t="s">
        <v>33</v>
      </c>
      <c r="L4" t="str">
        <f t="shared" si="3"/>
        <v>07020</v>
      </c>
      <c r="M4" t="str">
        <f t="shared" si="4"/>
        <v xml:space="preserve">    </v>
      </c>
      <c r="N4" t="s">
        <v>46</v>
      </c>
      <c r="O4" t="s">
        <v>47</v>
      </c>
      <c r="P4" t="s">
        <v>42</v>
      </c>
      <c r="Q4" t="s">
        <v>36</v>
      </c>
      <c r="R4" t="s">
        <v>36</v>
      </c>
      <c r="S4" t="str">
        <f>"R1   "</f>
        <v xml:space="preserve">R1   </v>
      </c>
      <c r="T4" t="s">
        <v>37</v>
      </c>
      <c r="U4" t="str">
        <f>"1   "</f>
        <v xml:space="preserve">1   </v>
      </c>
      <c r="V4">
        <v>0</v>
      </c>
      <c r="W4" t="str">
        <f>"01  "</f>
        <v xml:space="preserve">01  </v>
      </c>
      <c r="X4" t="str">
        <f>"    "</f>
        <v xml:space="preserve">    </v>
      </c>
      <c r="Y4" t="s">
        <v>38</v>
      </c>
      <c r="Z4" t="s">
        <v>38</v>
      </c>
      <c r="AA4" t="s">
        <v>38</v>
      </c>
      <c r="AB4" t="s">
        <v>38</v>
      </c>
    </row>
    <row r="5" spans="1:28" x14ac:dyDescent="0.25">
      <c r="A5" t="str">
        <f t="shared" si="0"/>
        <v>0213</v>
      </c>
      <c r="B5" t="str">
        <f>"2         "</f>
        <v xml:space="preserve">2         </v>
      </c>
      <c r="C5" t="str">
        <f>"4         "</f>
        <v xml:space="preserve">4         </v>
      </c>
      <c r="D5" t="s">
        <v>28</v>
      </c>
      <c r="E5">
        <v>1541</v>
      </c>
      <c r="F5" t="s">
        <v>29</v>
      </c>
      <c r="G5" t="s">
        <v>48</v>
      </c>
      <c r="H5" t="str">
        <f t="shared" si="2"/>
        <v xml:space="preserve">1  </v>
      </c>
      <c r="I5" t="s">
        <v>49</v>
      </c>
      <c r="J5" t="s">
        <v>50</v>
      </c>
      <c r="K5" t="s">
        <v>33</v>
      </c>
      <c r="L5" t="str">
        <f t="shared" si="3"/>
        <v>07020</v>
      </c>
      <c r="M5" t="str">
        <f t="shared" si="4"/>
        <v xml:space="preserve">    </v>
      </c>
      <c r="N5" t="s">
        <v>51</v>
      </c>
      <c r="O5" t="s">
        <v>35</v>
      </c>
      <c r="P5" t="s">
        <v>42</v>
      </c>
      <c r="Q5" t="s">
        <v>36</v>
      </c>
      <c r="R5" t="s">
        <v>36</v>
      </c>
      <c r="S5" t="str">
        <f t="shared" ref="S5:S36" si="5">"     "</f>
        <v xml:space="preserve">     </v>
      </c>
      <c r="T5">
        <v>1870</v>
      </c>
      <c r="U5" t="str">
        <f t="shared" ref="U5:U36" si="6">"    "</f>
        <v xml:space="preserve">    </v>
      </c>
      <c r="V5">
        <v>0</v>
      </c>
      <c r="W5" t="str">
        <f>"11  "</f>
        <v xml:space="preserve">11  </v>
      </c>
      <c r="X5" t="str">
        <f>"SF11"</f>
        <v>SF11</v>
      </c>
      <c r="Y5">
        <v>38200</v>
      </c>
      <c r="Z5" t="s">
        <v>38</v>
      </c>
      <c r="AA5" t="s">
        <v>38</v>
      </c>
      <c r="AB5">
        <v>38200</v>
      </c>
    </row>
    <row r="6" spans="1:28" x14ac:dyDescent="0.25">
      <c r="A6" t="str">
        <f t="shared" si="0"/>
        <v>0213</v>
      </c>
      <c r="B6" t="str">
        <f>"3         "</f>
        <v xml:space="preserve">3         </v>
      </c>
      <c r="C6" t="str">
        <f>"9.01      "</f>
        <v xml:space="preserve">9.01      </v>
      </c>
      <c r="D6" t="s">
        <v>28</v>
      </c>
      <c r="E6">
        <v>33</v>
      </c>
      <c r="F6" t="s">
        <v>52</v>
      </c>
      <c r="G6" t="s">
        <v>53</v>
      </c>
      <c r="H6" t="str">
        <f t="shared" si="2"/>
        <v xml:space="preserve">1  </v>
      </c>
      <c r="I6" t="s">
        <v>54</v>
      </c>
      <c r="J6" t="s">
        <v>55</v>
      </c>
      <c r="K6" t="s">
        <v>33</v>
      </c>
      <c r="L6" t="str">
        <f t="shared" si="3"/>
        <v>07020</v>
      </c>
      <c r="M6" t="str">
        <f t="shared" si="4"/>
        <v xml:space="preserve">    </v>
      </c>
      <c r="N6" t="s">
        <v>56</v>
      </c>
      <c r="O6" t="s">
        <v>35</v>
      </c>
      <c r="P6">
        <v>9.02</v>
      </c>
      <c r="Q6" t="s">
        <v>36</v>
      </c>
      <c r="R6" t="s">
        <v>36</v>
      </c>
      <c r="S6" t="str">
        <f t="shared" si="5"/>
        <v xml:space="preserve">     </v>
      </c>
      <c r="T6">
        <v>0</v>
      </c>
      <c r="U6" t="str">
        <f t="shared" si="6"/>
        <v xml:space="preserve">    </v>
      </c>
      <c r="V6">
        <v>0</v>
      </c>
      <c r="W6" t="str">
        <f>"02  "</f>
        <v xml:space="preserve">02  </v>
      </c>
      <c r="X6" t="str">
        <f>"SF02"</f>
        <v>SF02</v>
      </c>
      <c r="Y6">
        <v>216800</v>
      </c>
      <c r="Z6" t="s">
        <v>38</v>
      </c>
      <c r="AA6" t="s">
        <v>38</v>
      </c>
      <c r="AB6">
        <v>216800</v>
      </c>
    </row>
    <row r="7" spans="1:28" x14ac:dyDescent="0.25">
      <c r="A7" t="str">
        <f t="shared" si="0"/>
        <v>0213</v>
      </c>
      <c r="B7" t="str">
        <f>"6         "</f>
        <v xml:space="preserve">6         </v>
      </c>
      <c r="C7" t="str">
        <f>"2         "</f>
        <v xml:space="preserve">2         </v>
      </c>
      <c r="D7" t="s">
        <v>28</v>
      </c>
      <c r="E7">
        <v>1468</v>
      </c>
      <c r="F7" t="s">
        <v>29</v>
      </c>
      <c r="G7" t="s">
        <v>57</v>
      </c>
      <c r="H7" t="str">
        <f t="shared" si="2"/>
        <v xml:space="preserve">1  </v>
      </c>
      <c r="I7" t="s">
        <v>58</v>
      </c>
      <c r="J7" t="s">
        <v>59</v>
      </c>
      <c r="K7" t="s">
        <v>33</v>
      </c>
      <c r="L7" t="str">
        <f t="shared" si="3"/>
        <v>07020</v>
      </c>
      <c r="M7" t="str">
        <f t="shared" si="4"/>
        <v xml:space="preserve">    </v>
      </c>
      <c r="N7" t="s">
        <v>60</v>
      </c>
      <c r="O7" t="s">
        <v>35</v>
      </c>
      <c r="P7" t="s">
        <v>42</v>
      </c>
      <c r="Q7" t="s">
        <v>36</v>
      </c>
      <c r="R7" t="s">
        <v>36</v>
      </c>
      <c r="S7" t="str">
        <f t="shared" si="5"/>
        <v xml:space="preserve">     </v>
      </c>
      <c r="T7">
        <v>0</v>
      </c>
      <c r="U7" t="str">
        <f t="shared" si="6"/>
        <v xml:space="preserve">    </v>
      </c>
      <c r="V7">
        <v>0</v>
      </c>
      <c r="W7" t="str">
        <f>"03  "</f>
        <v xml:space="preserve">03  </v>
      </c>
      <c r="X7" t="str">
        <f>"SF03"</f>
        <v>SF03</v>
      </c>
      <c r="Y7">
        <v>95300</v>
      </c>
      <c r="Z7" t="s">
        <v>38</v>
      </c>
      <c r="AA7" t="s">
        <v>38</v>
      </c>
      <c r="AB7">
        <v>95300</v>
      </c>
    </row>
    <row r="8" spans="1:28" x14ac:dyDescent="0.25">
      <c r="A8" t="str">
        <f t="shared" si="0"/>
        <v>0213</v>
      </c>
      <c r="B8" t="str">
        <f>"6         "</f>
        <v xml:space="preserve">6         </v>
      </c>
      <c r="C8" t="str">
        <f>"3         "</f>
        <v xml:space="preserve">3         </v>
      </c>
      <c r="D8" t="s">
        <v>28</v>
      </c>
      <c r="E8">
        <v>1470</v>
      </c>
      <c r="F8" t="s">
        <v>29</v>
      </c>
      <c r="G8" t="s">
        <v>61</v>
      </c>
      <c r="H8" t="str">
        <f t="shared" si="2"/>
        <v xml:space="preserve">1  </v>
      </c>
      <c r="I8" t="s">
        <v>62</v>
      </c>
      <c r="J8" t="s">
        <v>63</v>
      </c>
      <c r="K8" t="s">
        <v>33</v>
      </c>
      <c r="L8" t="str">
        <f t="shared" si="3"/>
        <v>07020</v>
      </c>
      <c r="M8" t="str">
        <f t="shared" si="4"/>
        <v xml:space="preserve">    </v>
      </c>
      <c r="N8" t="s">
        <v>64</v>
      </c>
      <c r="O8" t="s">
        <v>35</v>
      </c>
      <c r="P8" t="s">
        <v>42</v>
      </c>
      <c r="Q8" t="s">
        <v>36</v>
      </c>
      <c r="R8" t="s">
        <v>36</v>
      </c>
      <c r="S8" t="str">
        <f t="shared" si="5"/>
        <v xml:space="preserve">     </v>
      </c>
      <c r="T8">
        <v>0</v>
      </c>
      <c r="U8" t="str">
        <f t="shared" si="6"/>
        <v xml:space="preserve">    </v>
      </c>
      <c r="V8">
        <v>0</v>
      </c>
      <c r="W8" t="str">
        <f>"03  "</f>
        <v xml:space="preserve">03  </v>
      </c>
      <c r="X8" t="str">
        <f>"SF03"</f>
        <v>SF03</v>
      </c>
      <c r="Y8">
        <v>79000</v>
      </c>
      <c r="Z8" t="s">
        <v>38</v>
      </c>
      <c r="AA8" t="s">
        <v>38</v>
      </c>
      <c r="AB8">
        <v>79000</v>
      </c>
    </row>
    <row r="9" spans="1:28" x14ac:dyDescent="0.25">
      <c r="A9" t="str">
        <f t="shared" si="0"/>
        <v>0213</v>
      </c>
      <c r="B9" t="str">
        <f>"7         "</f>
        <v xml:space="preserve">7         </v>
      </c>
      <c r="C9" t="str">
        <f>"2.01      "</f>
        <v xml:space="preserve">2.01      </v>
      </c>
      <c r="D9" t="s">
        <v>28</v>
      </c>
      <c r="E9">
        <v>1458</v>
      </c>
      <c r="F9" t="s">
        <v>29</v>
      </c>
      <c r="G9" t="s">
        <v>65</v>
      </c>
      <c r="H9" t="str">
        <f t="shared" si="2"/>
        <v xml:space="preserve">1  </v>
      </c>
      <c r="I9" t="s">
        <v>66</v>
      </c>
      <c r="J9" t="s">
        <v>67</v>
      </c>
      <c r="K9" t="s">
        <v>68</v>
      </c>
      <c r="L9" t="str">
        <f>"07024"</f>
        <v>07024</v>
      </c>
      <c r="M9" t="str">
        <f t="shared" si="4"/>
        <v xml:space="preserve">    </v>
      </c>
      <c r="N9" t="s">
        <v>69</v>
      </c>
      <c r="O9" t="s">
        <v>35</v>
      </c>
      <c r="P9" t="s">
        <v>42</v>
      </c>
      <c r="Q9" t="s">
        <v>36</v>
      </c>
      <c r="R9" t="s">
        <v>36</v>
      </c>
      <c r="S9" t="str">
        <f t="shared" si="5"/>
        <v xml:space="preserve">     </v>
      </c>
      <c r="T9">
        <v>0</v>
      </c>
      <c r="U9" t="str">
        <f t="shared" si="6"/>
        <v xml:space="preserve">    </v>
      </c>
      <c r="V9">
        <v>0</v>
      </c>
      <c r="W9" t="str">
        <f>"03  "</f>
        <v xml:space="preserve">03  </v>
      </c>
      <c r="X9" t="str">
        <f>"SF03"</f>
        <v>SF03</v>
      </c>
      <c r="Y9">
        <v>118800</v>
      </c>
      <c r="Z9" t="s">
        <v>38</v>
      </c>
      <c r="AA9" t="s">
        <v>38</v>
      </c>
      <c r="AB9">
        <v>118800</v>
      </c>
    </row>
    <row r="10" spans="1:28" x14ac:dyDescent="0.25">
      <c r="A10" t="str">
        <f t="shared" si="0"/>
        <v>0213</v>
      </c>
      <c r="B10" t="str">
        <f>"7         "</f>
        <v xml:space="preserve">7         </v>
      </c>
      <c r="C10" t="str">
        <f>"24        "</f>
        <v xml:space="preserve">24        </v>
      </c>
      <c r="D10" t="s">
        <v>28</v>
      </c>
      <c r="E10">
        <v>33</v>
      </c>
      <c r="F10" t="s">
        <v>70</v>
      </c>
      <c r="G10" t="s">
        <v>71</v>
      </c>
      <c r="H10" t="str">
        <f t="shared" si="2"/>
        <v xml:space="preserve">1  </v>
      </c>
      <c r="I10" t="s">
        <v>72</v>
      </c>
      <c r="J10" t="s">
        <v>73</v>
      </c>
      <c r="K10" t="s">
        <v>74</v>
      </c>
      <c r="L10" t="str">
        <f>"12505"</f>
        <v>12505</v>
      </c>
      <c r="M10" t="str">
        <f t="shared" si="4"/>
        <v xml:space="preserve">    </v>
      </c>
      <c r="N10" t="s">
        <v>75</v>
      </c>
      <c r="O10" t="s">
        <v>35</v>
      </c>
      <c r="P10" t="s">
        <v>42</v>
      </c>
      <c r="Q10" t="s">
        <v>36</v>
      </c>
      <c r="R10" t="s">
        <v>36</v>
      </c>
      <c r="S10" t="str">
        <f t="shared" si="5"/>
        <v xml:space="preserve">     </v>
      </c>
      <c r="T10">
        <v>0</v>
      </c>
      <c r="U10" t="str">
        <f t="shared" si="6"/>
        <v xml:space="preserve">    </v>
      </c>
      <c r="V10">
        <v>0</v>
      </c>
      <c r="W10" t="str">
        <f>"03  "</f>
        <v xml:space="preserve">03  </v>
      </c>
      <c r="X10" t="str">
        <f>"SF03"</f>
        <v>SF03</v>
      </c>
      <c r="Y10">
        <v>94800</v>
      </c>
      <c r="Z10" t="s">
        <v>38</v>
      </c>
      <c r="AA10" t="s">
        <v>38</v>
      </c>
      <c r="AB10">
        <v>94800</v>
      </c>
    </row>
    <row r="11" spans="1:28" x14ac:dyDescent="0.25">
      <c r="A11" t="str">
        <f t="shared" si="0"/>
        <v>0213</v>
      </c>
      <c r="B11" t="str">
        <f>"8         "</f>
        <v xml:space="preserve">8         </v>
      </c>
      <c r="C11" t="str">
        <f>"9         "</f>
        <v xml:space="preserve">9         </v>
      </c>
      <c r="D11" t="s">
        <v>28</v>
      </c>
      <c r="E11">
        <v>40</v>
      </c>
      <c r="F11" t="s">
        <v>76</v>
      </c>
      <c r="G11" t="s">
        <v>77</v>
      </c>
      <c r="H11" t="str">
        <f t="shared" si="2"/>
        <v xml:space="preserve">1  </v>
      </c>
      <c r="I11" t="s">
        <v>78</v>
      </c>
      <c r="J11" t="s">
        <v>79</v>
      </c>
      <c r="K11" t="s">
        <v>68</v>
      </c>
      <c r="L11" t="str">
        <f>"07024"</f>
        <v>07024</v>
      </c>
      <c r="M11" t="str">
        <f t="shared" si="4"/>
        <v xml:space="preserve">    </v>
      </c>
      <c r="N11" t="s">
        <v>80</v>
      </c>
      <c r="O11" t="s">
        <v>35</v>
      </c>
      <c r="P11" t="s">
        <v>42</v>
      </c>
      <c r="Q11" t="s">
        <v>36</v>
      </c>
      <c r="R11" t="s">
        <v>36</v>
      </c>
      <c r="S11" t="str">
        <f t="shared" si="5"/>
        <v xml:space="preserve">     </v>
      </c>
      <c r="T11">
        <v>0</v>
      </c>
      <c r="U11" t="str">
        <f t="shared" si="6"/>
        <v xml:space="preserve">    </v>
      </c>
      <c r="V11">
        <v>0</v>
      </c>
      <c r="W11" t="str">
        <f>"03  "</f>
        <v xml:space="preserve">03  </v>
      </c>
      <c r="X11" t="str">
        <f>"SF03"</f>
        <v>SF03</v>
      </c>
      <c r="Y11">
        <v>142500</v>
      </c>
      <c r="Z11" t="s">
        <v>38</v>
      </c>
      <c r="AA11" t="s">
        <v>38</v>
      </c>
      <c r="AB11">
        <v>142500</v>
      </c>
    </row>
    <row r="12" spans="1:28" x14ac:dyDescent="0.25">
      <c r="A12" t="str">
        <f t="shared" si="0"/>
        <v>0213</v>
      </c>
      <c r="B12" t="str">
        <f>"17        "</f>
        <v xml:space="preserve">17        </v>
      </c>
      <c r="C12" t="str">
        <f>"2         "</f>
        <v xml:space="preserve">2         </v>
      </c>
      <c r="D12" t="s">
        <v>28</v>
      </c>
      <c r="E12">
        <v>1339</v>
      </c>
      <c r="F12" t="s">
        <v>29</v>
      </c>
      <c r="G12" t="s">
        <v>81</v>
      </c>
      <c r="H12" t="str">
        <f t="shared" si="2"/>
        <v xml:space="preserve">1  </v>
      </c>
      <c r="I12" t="s">
        <v>82</v>
      </c>
      <c r="J12" t="s">
        <v>83</v>
      </c>
      <c r="K12" t="s">
        <v>84</v>
      </c>
      <c r="L12" t="str">
        <f>"07645"</f>
        <v>07645</v>
      </c>
      <c r="M12" t="str">
        <f t="shared" si="4"/>
        <v xml:space="preserve">    </v>
      </c>
      <c r="N12" t="s">
        <v>85</v>
      </c>
      <c r="O12" t="s">
        <v>35</v>
      </c>
      <c r="P12" t="s">
        <v>42</v>
      </c>
      <c r="Q12" t="s">
        <v>36</v>
      </c>
      <c r="R12" t="s">
        <v>36</v>
      </c>
      <c r="S12" t="str">
        <f t="shared" si="5"/>
        <v xml:space="preserve">     </v>
      </c>
      <c r="T12">
        <v>0</v>
      </c>
      <c r="U12" t="str">
        <f t="shared" si="6"/>
        <v xml:space="preserve">    </v>
      </c>
      <c r="V12">
        <v>0</v>
      </c>
      <c r="W12" t="str">
        <f>"102 "</f>
        <v xml:space="preserve">102 </v>
      </c>
      <c r="X12" t="str">
        <f>"A102"</f>
        <v>A102</v>
      </c>
      <c r="Y12">
        <v>393800</v>
      </c>
      <c r="Z12" t="s">
        <v>38</v>
      </c>
      <c r="AA12" t="s">
        <v>38</v>
      </c>
      <c r="AB12">
        <v>393800</v>
      </c>
    </row>
    <row r="13" spans="1:28" x14ac:dyDescent="0.25">
      <c r="A13" t="str">
        <f t="shared" si="0"/>
        <v>0213</v>
      </c>
      <c r="B13" t="str">
        <f>"18        "</f>
        <v xml:space="preserve">18        </v>
      </c>
      <c r="C13" t="str">
        <f>"1.03      "</f>
        <v xml:space="preserve">1.03      </v>
      </c>
      <c r="D13" t="s">
        <v>28</v>
      </c>
      <c r="E13">
        <v>1323</v>
      </c>
      <c r="F13" t="s">
        <v>29</v>
      </c>
      <c r="G13" t="s">
        <v>86</v>
      </c>
      <c r="H13" t="str">
        <f t="shared" si="2"/>
        <v xml:space="preserve">1  </v>
      </c>
      <c r="I13" t="s">
        <v>82</v>
      </c>
      <c r="J13" t="s">
        <v>83</v>
      </c>
      <c r="K13" t="s">
        <v>84</v>
      </c>
      <c r="L13" t="str">
        <f>"07645"</f>
        <v>07645</v>
      </c>
      <c r="M13" t="str">
        <f t="shared" si="4"/>
        <v xml:space="preserve">    </v>
      </c>
      <c r="N13" t="s">
        <v>87</v>
      </c>
      <c r="O13" t="s">
        <v>35</v>
      </c>
      <c r="P13" t="s">
        <v>42</v>
      </c>
      <c r="Q13" t="s">
        <v>36</v>
      </c>
      <c r="R13" t="s">
        <v>36</v>
      </c>
      <c r="S13" t="str">
        <f t="shared" si="5"/>
        <v xml:space="preserve">     </v>
      </c>
      <c r="T13">
        <v>0</v>
      </c>
      <c r="U13" t="str">
        <f t="shared" si="6"/>
        <v xml:space="preserve">    </v>
      </c>
      <c r="V13">
        <v>0</v>
      </c>
      <c r="W13" t="str">
        <f>"102 "</f>
        <v xml:space="preserve">102 </v>
      </c>
      <c r="X13" t="str">
        <f>"A102"</f>
        <v>A102</v>
      </c>
      <c r="Y13">
        <v>203600</v>
      </c>
      <c r="Z13" t="s">
        <v>38</v>
      </c>
      <c r="AA13" t="s">
        <v>38</v>
      </c>
      <c r="AB13">
        <v>203600</v>
      </c>
    </row>
    <row r="14" spans="1:28" x14ac:dyDescent="0.25">
      <c r="A14" t="str">
        <f t="shared" si="0"/>
        <v>0213</v>
      </c>
      <c r="B14" t="str">
        <f>"22        "</f>
        <v xml:space="preserve">22        </v>
      </c>
      <c r="C14" t="str">
        <f>"1         "</f>
        <v xml:space="preserve">1         </v>
      </c>
      <c r="D14" t="s">
        <v>28</v>
      </c>
      <c r="E14">
        <v>1275</v>
      </c>
      <c r="F14" t="s">
        <v>29</v>
      </c>
      <c r="G14" t="s">
        <v>88</v>
      </c>
      <c r="H14" t="str">
        <f t="shared" si="2"/>
        <v xml:space="preserve">1  </v>
      </c>
      <c r="I14" t="s">
        <v>89</v>
      </c>
      <c r="J14" t="s">
        <v>90</v>
      </c>
      <c r="K14" t="s">
        <v>91</v>
      </c>
      <c r="L14" t="str">
        <f>"07020"</f>
        <v>07020</v>
      </c>
      <c r="M14" t="str">
        <f t="shared" si="4"/>
        <v xml:space="preserve">    </v>
      </c>
      <c r="N14">
        <v>2.58</v>
      </c>
      <c r="O14" t="s">
        <v>35</v>
      </c>
      <c r="P14" t="s">
        <v>42</v>
      </c>
      <c r="Q14" t="s">
        <v>36</v>
      </c>
      <c r="R14" t="s">
        <v>36</v>
      </c>
      <c r="S14" t="str">
        <f t="shared" si="5"/>
        <v xml:space="preserve">     </v>
      </c>
      <c r="T14">
        <v>0</v>
      </c>
      <c r="U14" t="str">
        <f t="shared" si="6"/>
        <v xml:space="preserve">    </v>
      </c>
      <c r="V14">
        <v>0</v>
      </c>
      <c r="W14" t="str">
        <f>"103 "</f>
        <v xml:space="preserve">103 </v>
      </c>
      <c r="X14" t="str">
        <f>"SF1D"</f>
        <v>SF1D</v>
      </c>
      <c r="Y14">
        <v>2050000</v>
      </c>
      <c r="Z14" t="s">
        <v>38</v>
      </c>
      <c r="AA14" t="s">
        <v>38</v>
      </c>
      <c r="AB14">
        <v>2050000</v>
      </c>
    </row>
    <row r="15" spans="1:28" x14ac:dyDescent="0.25">
      <c r="A15" t="str">
        <f t="shared" si="0"/>
        <v>0213</v>
      </c>
      <c r="B15" t="str">
        <f>"25        "</f>
        <v xml:space="preserve">25        </v>
      </c>
      <c r="C15" t="str">
        <f>"4         "</f>
        <v xml:space="preserve">4         </v>
      </c>
      <c r="D15" t="s">
        <v>28</v>
      </c>
      <c r="E15">
        <v>1225</v>
      </c>
      <c r="F15" t="s">
        <v>92</v>
      </c>
      <c r="G15" t="s">
        <v>93</v>
      </c>
      <c r="H15" t="str">
        <f t="shared" si="2"/>
        <v xml:space="preserve">1  </v>
      </c>
      <c r="I15" t="s">
        <v>94</v>
      </c>
      <c r="J15" t="s">
        <v>95</v>
      </c>
      <c r="K15" t="s">
        <v>96</v>
      </c>
      <c r="L15" t="str">
        <f>"28236"</f>
        <v>28236</v>
      </c>
      <c r="M15" t="str">
        <f t="shared" si="4"/>
        <v xml:space="preserve">    </v>
      </c>
      <c r="N15">
        <v>9.35</v>
      </c>
      <c r="O15" t="s">
        <v>35</v>
      </c>
      <c r="P15" t="s">
        <v>42</v>
      </c>
      <c r="Q15" t="s">
        <v>36</v>
      </c>
      <c r="R15" t="s">
        <v>36</v>
      </c>
      <c r="S15" t="str">
        <f t="shared" si="5"/>
        <v xml:space="preserve">     </v>
      </c>
      <c r="T15">
        <v>0</v>
      </c>
      <c r="U15" t="str">
        <f t="shared" si="6"/>
        <v xml:space="preserve">    </v>
      </c>
      <c r="V15">
        <v>0</v>
      </c>
      <c r="W15" t="str">
        <f>"200 "</f>
        <v xml:space="preserve">200 </v>
      </c>
      <c r="X15" t="str">
        <f>"A200"</f>
        <v>A200</v>
      </c>
      <c r="Y15">
        <v>46800</v>
      </c>
      <c r="Z15" t="s">
        <v>38</v>
      </c>
      <c r="AA15" t="s">
        <v>38</v>
      </c>
      <c r="AB15">
        <v>46800</v>
      </c>
    </row>
    <row r="16" spans="1:28" x14ac:dyDescent="0.25">
      <c r="A16" t="str">
        <f t="shared" si="0"/>
        <v>0213</v>
      </c>
      <c r="B16" t="str">
        <f>"32        "</f>
        <v xml:space="preserve">32        </v>
      </c>
      <c r="C16" t="str">
        <f>"2.01      "</f>
        <v xml:space="preserve">2.01      </v>
      </c>
      <c r="D16" t="s">
        <v>28</v>
      </c>
      <c r="E16">
        <v>1122</v>
      </c>
      <c r="F16" t="s">
        <v>29</v>
      </c>
      <c r="G16" t="s">
        <v>97</v>
      </c>
      <c r="H16" t="str">
        <f t="shared" si="2"/>
        <v xml:space="preserve">1  </v>
      </c>
      <c r="I16" t="s">
        <v>98</v>
      </c>
      <c r="J16" t="s">
        <v>99</v>
      </c>
      <c r="K16" t="s">
        <v>100</v>
      </c>
      <c r="L16" t="str">
        <f>"07087"</f>
        <v>07087</v>
      </c>
      <c r="M16" t="str">
        <f t="shared" si="4"/>
        <v xml:space="preserve">    </v>
      </c>
      <c r="N16" t="s">
        <v>42</v>
      </c>
      <c r="O16" t="s">
        <v>101</v>
      </c>
      <c r="P16" t="s">
        <v>42</v>
      </c>
      <c r="Q16" t="s">
        <v>36</v>
      </c>
      <c r="R16" t="s">
        <v>36</v>
      </c>
      <c r="S16" t="str">
        <f t="shared" si="5"/>
        <v xml:space="preserve">     </v>
      </c>
      <c r="T16">
        <v>1900</v>
      </c>
      <c r="U16" t="str">
        <f t="shared" si="6"/>
        <v xml:space="preserve">    </v>
      </c>
      <c r="V16">
        <v>0</v>
      </c>
      <c r="W16" t="str">
        <f>"07  "</f>
        <v xml:space="preserve">07  </v>
      </c>
      <c r="X16" t="str">
        <f>"SF07"</f>
        <v>SF07</v>
      </c>
      <c r="Y16">
        <v>507900</v>
      </c>
      <c r="Z16" t="s">
        <v>38</v>
      </c>
      <c r="AA16" t="s">
        <v>38</v>
      </c>
      <c r="AB16">
        <v>507900</v>
      </c>
    </row>
    <row r="17" spans="1:28" x14ac:dyDescent="0.25">
      <c r="A17" t="str">
        <f t="shared" si="0"/>
        <v>0213</v>
      </c>
      <c r="B17" t="str">
        <f>"32        "</f>
        <v xml:space="preserve">32        </v>
      </c>
      <c r="C17" t="str">
        <f>"2.02      "</f>
        <v xml:space="preserve">2.02      </v>
      </c>
      <c r="D17" t="s">
        <v>28</v>
      </c>
      <c r="E17">
        <v>0</v>
      </c>
      <c r="F17" t="s">
        <v>102</v>
      </c>
      <c r="G17" t="s">
        <v>102</v>
      </c>
      <c r="H17" t="str">
        <f t="shared" si="2"/>
        <v xml:space="preserve">1  </v>
      </c>
      <c r="I17" t="s">
        <v>98</v>
      </c>
      <c r="J17" t="s">
        <v>103</v>
      </c>
      <c r="K17" t="s">
        <v>100</v>
      </c>
      <c r="L17" t="str">
        <f>"07087"</f>
        <v>07087</v>
      </c>
      <c r="M17" t="str">
        <f t="shared" si="4"/>
        <v xml:space="preserve">    </v>
      </c>
      <c r="N17" t="s">
        <v>42</v>
      </c>
      <c r="O17" t="s">
        <v>35</v>
      </c>
      <c r="P17" t="s">
        <v>42</v>
      </c>
      <c r="Q17" t="s">
        <v>36</v>
      </c>
      <c r="R17" t="s">
        <v>36</v>
      </c>
      <c r="S17" t="str">
        <f t="shared" si="5"/>
        <v xml:space="preserve">     </v>
      </c>
      <c r="T17">
        <v>0</v>
      </c>
      <c r="U17" t="str">
        <f t="shared" si="6"/>
        <v xml:space="preserve">    </v>
      </c>
      <c r="V17">
        <v>0</v>
      </c>
      <c r="W17" t="str">
        <f>"05  "</f>
        <v xml:space="preserve">05  </v>
      </c>
      <c r="X17" t="str">
        <f>"SF05"</f>
        <v>SF05</v>
      </c>
      <c r="Y17">
        <v>690400</v>
      </c>
      <c r="Z17" t="s">
        <v>38</v>
      </c>
      <c r="AA17" t="s">
        <v>38</v>
      </c>
      <c r="AB17">
        <v>690400</v>
      </c>
    </row>
    <row r="18" spans="1:28" x14ac:dyDescent="0.25">
      <c r="A18" t="str">
        <f t="shared" si="0"/>
        <v>0213</v>
      </c>
      <c r="B18" t="str">
        <f t="shared" ref="B18:B49" si="7">"33        "</f>
        <v xml:space="preserve">33        </v>
      </c>
      <c r="C18" t="str">
        <f t="shared" ref="C18:C49" si="8">"1.S       "</f>
        <v xml:space="preserve">1.S       </v>
      </c>
      <c r="D18" t="s">
        <v>104</v>
      </c>
      <c r="E18">
        <v>1055</v>
      </c>
      <c r="F18" t="s">
        <v>105</v>
      </c>
      <c r="G18" t="s">
        <v>106</v>
      </c>
      <c r="H18" t="str">
        <f t="shared" si="2"/>
        <v xml:space="preserve">1  </v>
      </c>
      <c r="I18" t="s">
        <v>107</v>
      </c>
      <c r="J18" t="s">
        <v>108</v>
      </c>
      <c r="K18" t="s">
        <v>109</v>
      </c>
      <c r="L18" t="str">
        <f>"07648"</f>
        <v>07648</v>
      </c>
      <c r="M18" t="str">
        <f t="shared" si="4"/>
        <v xml:space="preserve">    </v>
      </c>
      <c r="N18" t="s">
        <v>110</v>
      </c>
      <c r="O18" t="s">
        <v>35</v>
      </c>
      <c r="P18" t="s">
        <v>42</v>
      </c>
      <c r="Q18" t="s">
        <v>36</v>
      </c>
      <c r="R18" t="s">
        <v>36</v>
      </c>
      <c r="S18" t="str">
        <f t="shared" si="5"/>
        <v xml:space="preserve">     </v>
      </c>
      <c r="T18">
        <v>0</v>
      </c>
      <c r="U18" t="str">
        <f t="shared" si="6"/>
        <v xml:space="preserve">    </v>
      </c>
      <c r="V18">
        <v>0</v>
      </c>
      <c r="W18" t="str">
        <f t="shared" ref="W18:W49" si="9">"147 "</f>
        <v xml:space="preserve">147 </v>
      </c>
      <c r="X18" t="str">
        <f t="shared" ref="X18:X49" si="10">"A147"</f>
        <v>A147</v>
      </c>
      <c r="Y18">
        <v>10000</v>
      </c>
      <c r="Z18" t="s">
        <v>38</v>
      </c>
      <c r="AA18" t="s">
        <v>38</v>
      </c>
      <c r="AB18">
        <v>10000</v>
      </c>
    </row>
    <row r="19" spans="1:28" x14ac:dyDescent="0.25">
      <c r="A19" t="str">
        <f t="shared" si="0"/>
        <v>0213</v>
      </c>
      <c r="B19" t="str">
        <f t="shared" si="7"/>
        <v xml:space="preserve">33        </v>
      </c>
      <c r="C19" t="str">
        <f t="shared" si="8"/>
        <v xml:space="preserve">1.S       </v>
      </c>
      <c r="D19" t="s">
        <v>111</v>
      </c>
      <c r="E19">
        <v>1055</v>
      </c>
      <c r="F19" t="s">
        <v>112</v>
      </c>
      <c r="G19" t="s">
        <v>113</v>
      </c>
      <c r="H19" t="str">
        <f t="shared" si="2"/>
        <v xml:space="preserve">1  </v>
      </c>
      <c r="I19" t="s">
        <v>114</v>
      </c>
      <c r="J19" t="s">
        <v>115</v>
      </c>
      <c r="K19" t="s">
        <v>33</v>
      </c>
      <c r="L19" t="str">
        <f>"07020"</f>
        <v>07020</v>
      </c>
      <c r="M19" t="str">
        <f>"0311"</f>
        <v>0311</v>
      </c>
      <c r="N19" t="s">
        <v>110</v>
      </c>
      <c r="O19" t="s">
        <v>35</v>
      </c>
      <c r="P19" t="s">
        <v>42</v>
      </c>
      <c r="Q19" t="s">
        <v>36</v>
      </c>
      <c r="R19" t="s">
        <v>36</v>
      </c>
      <c r="S19" t="str">
        <f t="shared" si="5"/>
        <v xml:space="preserve">     </v>
      </c>
      <c r="T19">
        <v>0</v>
      </c>
      <c r="U19" t="str">
        <f t="shared" si="6"/>
        <v xml:space="preserve">    </v>
      </c>
      <c r="V19">
        <v>0</v>
      </c>
      <c r="W19" t="str">
        <f t="shared" si="9"/>
        <v xml:space="preserve">147 </v>
      </c>
      <c r="X19" t="str">
        <f t="shared" si="10"/>
        <v>A147</v>
      </c>
      <c r="Y19">
        <v>10000</v>
      </c>
      <c r="Z19" t="s">
        <v>38</v>
      </c>
      <c r="AA19" t="s">
        <v>38</v>
      </c>
      <c r="AB19">
        <v>10000</v>
      </c>
    </row>
    <row r="20" spans="1:28" x14ac:dyDescent="0.25">
      <c r="A20" t="str">
        <f t="shared" si="0"/>
        <v>0213</v>
      </c>
      <c r="B20" t="str">
        <f t="shared" si="7"/>
        <v xml:space="preserve">33        </v>
      </c>
      <c r="C20" t="str">
        <f t="shared" si="8"/>
        <v xml:space="preserve">1.S       </v>
      </c>
      <c r="D20" t="s">
        <v>116</v>
      </c>
      <c r="E20">
        <v>1055</v>
      </c>
      <c r="F20" t="s">
        <v>117</v>
      </c>
      <c r="G20" t="s">
        <v>118</v>
      </c>
      <c r="H20" t="str">
        <f t="shared" si="2"/>
        <v xml:space="preserve">1  </v>
      </c>
      <c r="I20" t="s">
        <v>119</v>
      </c>
      <c r="J20" t="s">
        <v>120</v>
      </c>
      <c r="K20" t="s">
        <v>33</v>
      </c>
      <c r="L20" t="str">
        <f>"07020"</f>
        <v>07020</v>
      </c>
      <c r="M20" t="str">
        <f>"    "</f>
        <v xml:space="preserve">    </v>
      </c>
      <c r="N20" t="s">
        <v>110</v>
      </c>
      <c r="O20" t="s">
        <v>35</v>
      </c>
      <c r="P20" t="s">
        <v>42</v>
      </c>
      <c r="Q20" t="s">
        <v>36</v>
      </c>
      <c r="R20" t="s">
        <v>36</v>
      </c>
      <c r="S20" t="str">
        <f t="shared" si="5"/>
        <v xml:space="preserve">     </v>
      </c>
      <c r="T20">
        <v>0</v>
      </c>
      <c r="U20" t="str">
        <f t="shared" si="6"/>
        <v xml:space="preserve">    </v>
      </c>
      <c r="V20">
        <v>0</v>
      </c>
      <c r="W20" t="str">
        <f t="shared" si="9"/>
        <v xml:space="preserve">147 </v>
      </c>
      <c r="X20" t="str">
        <f t="shared" si="10"/>
        <v>A147</v>
      </c>
      <c r="Y20">
        <v>10000</v>
      </c>
      <c r="Z20" t="s">
        <v>38</v>
      </c>
      <c r="AA20" t="s">
        <v>38</v>
      </c>
      <c r="AB20">
        <v>10000</v>
      </c>
    </row>
    <row r="21" spans="1:28" x14ac:dyDescent="0.25">
      <c r="A21" t="str">
        <f t="shared" si="0"/>
        <v>0213</v>
      </c>
      <c r="B21" t="str">
        <f t="shared" si="7"/>
        <v xml:space="preserve">33        </v>
      </c>
      <c r="C21" t="str">
        <f t="shared" si="8"/>
        <v xml:space="preserve">1.S       </v>
      </c>
      <c r="D21" t="s">
        <v>121</v>
      </c>
      <c r="E21">
        <v>1055</v>
      </c>
      <c r="F21" t="s">
        <v>122</v>
      </c>
      <c r="G21" t="s">
        <v>123</v>
      </c>
      <c r="H21" t="str">
        <f t="shared" si="2"/>
        <v xml:space="preserve">1  </v>
      </c>
      <c r="I21" t="s">
        <v>124</v>
      </c>
      <c r="J21" t="s">
        <v>125</v>
      </c>
      <c r="K21" t="s">
        <v>126</v>
      </c>
      <c r="L21" t="str">
        <f>"98008"</f>
        <v>98008</v>
      </c>
      <c r="M21" t="str">
        <f>"    "</f>
        <v xml:space="preserve">    </v>
      </c>
      <c r="N21" t="s">
        <v>110</v>
      </c>
      <c r="O21" t="s">
        <v>35</v>
      </c>
      <c r="P21" t="s">
        <v>42</v>
      </c>
      <c r="Q21" t="s">
        <v>36</v>
      </c>
      <c r="R21" t="s">
        <v>36</v>
      </c>
      <c r="S21" t="str">
        <f t="shared" si="5"/>
        <v xml:space="preserve">     </v>
      </c>
      <c r="T21">
        <v>0</v>
      </c>
      <c r="U21" t="str">
        <f t="shared" si="6"/>
        <v xml:space="preserve">    </v>
      </c>
      <c r="V21">
        <v>0</v>
      </c>
      <c r="W21" t="str">
        <f t="shared" si="9"/>
        <v xml:space="preserve">147 </v>
      </c>
      <c r="X21" t="str">
        <f t="shared" si="10"/>
        <v>A147</v>
      </c>
      <c r="Y21">
        <v>10000</v>
      </c>
      <c r="Z21" t="s">
        <v>38</v>
      </c>
      <c r="AA21" t="s">
        <v>38</v>
      </c>
      <c r="AB21">
        <v>10000</v>
      </c>
    </row>
    <row r="22" spans="1:28" x14ac:dyDescent="0.25">
      <c r="A22" t="str">
        <f t="shared" si="0"/>
        <v>0213</v>
      </c>
      <c r="B22" t="str">
        <f t="shared" si="7"/>
        <v xml:space="preserve">33        </v>
      </c>
      <c r="C22" t="str">
        <f t="shared" si="8"/>
        <v xml:space="preserve">1.S       </v>
      </c>
      <c r="D22" t="s">
        <v>127</v>
      </c>
      <c r="E22">
        <v>1055</v>
      </c>
      <c r="F22" t="s">
        <v>128</v>
      </c>
      <c r="G22" t="s">
        <v>129</v>
      </c>
      <c r="H22" t="str">
        <f t="shared" si="2"/>
        <v xml:space="preserve">1  </v>
      </c>
      <c r="I22" t="s">
        <v>130</v>
      </c>
      <c r="J22" t="s">
        <v>131</v>
      </c>
      <c r="K22" t="s">
        <v>33</v>
      </c>
      <c r="L22" t="str">
        <f>"07020"</f>
        <v>07020</v>
      </c>
      <c r="M22" t="str">
        <f>"    "</f>
        <v xml:space="preserve">    </v>
      </c>
      <c r="N22" t="s">
        <v>110</v>
      </c>
      <c r="O22" t="s">
        <v>35</v>
      </c>
      <c r="P22" t="s">
        <v>42</v>
      </c>
      <c r="Q22" t="s">
        <v>36</v>
      </c>
      <c r="R22" t="s">
        <v>36</v>
      </c>
      <c r="S22" t="str">
        <f t="shared" si="5"/>
        <v xml:space="preserve">     </v>
      </c>
      <c r="T22">
        <v>0</v>
      </c>
      <c r="U22" t="str">
        <f t="shared" si="6"/>
        <v xml:space="preserve">    </v>
      </c>
      <c r="V22">
        <v>0</v>
      </c>
      <c r="W22" t="str">
        <f t="shared" si="9"/>
        <v xml:space="preserve">147 </v>
      </c>
      <c r="X22" t="str">
        <f t="shared" si="10"/>
        <v>A147</v>
      </c>
      <c r="Y22">
        <v>10000</v>
      </c>
      <c r="Z22" t="s">
        <v>38</v>
      </c>
      <c r="AA22" t="s">
        <v>38</v>
      </c>
      <c r="AB22">
        <v>10000</v>
      </c>
    </row>
    <row r="23" spans="1:28" x14ac:dyDescent="0.25">
      <c r="A23" t="str">
        <f t="shared" si="0"/>
        <v>0213</v>
      </c>
      <c r="B23" t="str">
        <f t="shared" si="7"/>
        <v xml:space="preserve">33        </v>
      </c>
      <c r="C23" t="str">
        <f t="shared" si="8"/>
        <v xml:space="preserve">1.S       </v>
      </c>
      <c r="D23" t="s">
        <v>132</v>
      </c>
      <c r="E23">
        <v>1055</v>
      </c>
      <c r="F23" t="s">
        <v>133</v>
      </c>
      <c r="G23" t="s">
        <v>134</v>
      </c>
      <c r="H23" t="str">
        <f t="shared" si="2"/>
        <v xml:space="preserve">1  </v>
      </c>
      <c r="I23" t="s">
        <v>135</v>
      </c>
      <c r="J23" t="s">
        <v>136</v>
      </c>
      <c r="K23" t="s">
        <v>91</v>
      </c>
      <c r="L23" t="str">
        <f>"07020"</f>
        <v>07020</v>
      </c>
      <c r="M23" t="str">
        <f>"0068"</f>
        <v>0068</v>
      </c>
      <c r="N23" t="s">
        <v>110</v>
      </c>
      <c r="O23" t="s">
        <v>35</v>
      </c>
      <c r="P23" t="s">
        <v>42</v>
      </c>
      <c r="Q23" t="s">
        <v>36</v>
      </c>
      <c r="R23" t="s">
        <v>36</v>
      </c>
      <c r="S23" t="str">
        <f t="shared" si="5"/>
        <v xml:space="preserve">     </v>
      </c>
      <c r="T23">
        <v>0</v>
      </c>
      <c r="U23" t="str">
        <f t="shared" si="6"/>
        <v xml:space="preserve">    </v>
      </c>
      <c r="V23">
        <v>0</v>
      </c>
      <c r="W23" t="str">
        <f t="shared" si="9"/>
        <v xml:space="preserve">147 </v>
      </c>
      <c r="X23" t="str">
        <f t="shared" si="10"/>
        <v>A147</v>
      </c>
      <c r="Y23">
        <v>10000</v>
      </c>
      <c r="Z23" t="s">
        <v>38</v>
      </c>
      <c r="AA23" t="s">
        <v>38</v>
      </c>
      <c r="AB23">
        <v>10000</v>
      </c>
    </row>
    <row r="24" spans="1:28" x14ac:dyDescent="0.25">
      <c r="A24" t="str">
        <f t="shared" si="0"/>
        <v>0213</v>
      </c>
      <c r="B24" t="str">
        <f t="shared" si="7"/>
        <v xml:space="preserve">33        </v>
      </c>
      <c r="C24" t="str">
        <f t="shared" si="8"/>
        <v xml:space="preserve">1.S       </v>
      </c>
      <c r="D24" t="s">
        <v>137</v>
      </c>
      <c r="E24">
        <v>1055</v>
      </c>
      <c r="F24" t="s">
        <v>138</v>
      </c>
      <c r="G24" t="s">
        <v>139</v>
      </c>
      <c r="H24" t="str">
        <f t="shared" si="2"/>
        <v xml:space="preserve">1  </v>
      </c>
      <c r="I24" t="s">
        <v>140</v>
      </c>
      <c r="J24" t="s">
        <v>141</v>
      </c>
      <c r="K24" t="s">
        <v>33</v>
      </c>
      <c r="L24" t="str">
        <f>"07020"</f>
        <v>07020</v>
      </c>
      <c r="M24" t="str">
        <f t="shared" ref="M24:M39" si="11">"    "</f>
        <v xml:space="preserve">    </v>
      </c>
      <c r="N24" t="s">
        <v>110</v>
      </c>
      <c r="O24" t="s">
        <v>35</v>
      </c>
      <c r="P24" t="s">
        <v>42</v>
      </c>
      <c r="Q24" t="s">
        <v>36</v>
      </c>
      <c r="R24" t="s">
        <v>36</v>
      </c>
      <c r="S24" t="str">
        <f t="shared" si="5"/>
        <v xml:space="preserve">     </v>
      </c>
      <c r="T24">
        <v>0</v>
      </c>
      <c r="U24" t="str">
        <f t="shared" si="6"/>
        <v xml:space="preserve">    </v>
      </c>
      <c r="V24">
        <v>0</v>
      </c>
      <c r="W24" t="str">
        <f t="shared" si="9"/>
        <v xml:space="preserve">147 </v>
      </c>
      <c r="X24" t="str">
        <f t="shared" si="10"/>
        <v>A147</v>
      </c>
      <c r="Y24">
        <v>10000</v>
      </c>
      <c r="Z24" t="s">
        <v>38</v>
      </c>
      <c r="AA24" t="s">
        <v>38</v>
      </c>
      <c r="AB24">
        <v>10000</v>
      </c>
    </row>
    <row r="25" spans="1:28" x14ac:dyDescent="0.25">
      <c r="A25" t="str">
        <f t="shared" si="0"/>
        <v>0213</v>
      </c>
      <c r="B25" t="str">
        <f t="shared" si="7"/>
        <v xml:space="preserve">33        </v>
      </c>
      <c r="C25" t="str">
        <f t="shared" si="8"/>
        <v xml:space="preserve">1.S       </v>
      </c>
      <c r="D25" t="s">
        <v>142</v>
      </c>
      <c r="E25">
        <v>1055</v>
      </c>
      <c r="F25" t="s">
        <v>143</v>
      </c>
      <c r="G25" t="s">
        <v>144</v>
      </c>
      <c r="H25" t="str">
        <f t="shared" si="2"/>
        <v xml:space="preserve">1  </v>
      </c>
      <c r="I25" t="s">
        <v>145</v>
      </c>
      <c r="J25" t="s">
        <v>146</v>
      </c>
      <c r="K25" t="s">
        <v>147</v>
      </c>
      <c r="L25" t="str">
        <f>"10994"</f>
        <v>10994</v>
      </c>
      <c r="M25" t="str">
        <f t="shared" si="11"/>
        <v xml:space="preserve">    </v>
      </c>
      <c r="N25" t="s">
        <v>110</v>
      </c>
      <c r="O25" t="s">
        <v>35</v>
      </c>
      <c r="P25" t="s">
        <v>42</v>
      </c>
      <c r="Q25" t="s">
        <v>36</v>
      </c>
      <c r="R25" t="s">
        <v>36</v>
      </c>
      <c r="S25" t="str">
        <f t="shared" si="5"/>
        <v xml:space="preserve">     </v>
      </c>
      <c r="T25">
        <v>1982</v>
      </c>
      <c r="U25" t="str">
        <f t="shared" si="6"/>
        <v xml:space="preserve">    </v>
      </c>
      <c r="V25">
        <v>0</v>
      </c>
      <c r="W25" t="str">
        <f t="shared" si="9"/>
        <v xml:space="preserve">147 </v>
      </c>
      <c r="X25" t="str">
        <f t="shared" si="10"/>
        <v>A147</v>
      </c>
      <c r="Y25">
        <v>10000</v>
      </c>
      <c r="Z25" t="s">
        <v>38</v>
      </c>
      <c r="AA25" t="s">
        <v>38</v>
      </c>
      <c r="AB25">
        <v>10000</v>
      </c>
    </row>
    <row r="26" spans="1:28" x14ac:dyDescent="0.25">
      <c r="A26" t="str">
        <f t="shared" si="0"/>
        <v>0213</v>
      </c>
      <c r="B26" t="str">
        <f t="shared" si="7"/>
        <v xml:space="preserve">33        </v>
      </c>
      <c r="C26" t="str">
        <f t="shared" si="8"/>
        <v xml:space="preserve">1.S       </v>
      </c>
      <c r="D26" t="s">
        <v>148</v>
      </c>
      <c r="E26">
        <v>1055</v>
      </c>
      <c r="F26" t="s">
        <v>149</v>
      </c>
      <c r="G26" t="s">
        <v>150</v>
      </c>
      <c r="H26" t="str">
        <f t="shared" si="2"/>
        <v xml:space="preserve">1  </v>
      </c>
      <c r="I26" t="s">
        <v>151</v>
      </c>
      <c r="J26" t="s">
        <v>152</v>
      </c>
      <c r="K26" t="s">
        <v>33</v>
      </c>
      <c r="L26" t="str">
        <f t="shared" ref="L26:L32" si="12">"07020"</f>
        <v>07020</v>
      </c>
      <c r="M26" t="str">
        <f t="shared" si="11"/>
        <v xml:space="preserve">    </v>
      </c>
      <c r="N26" t="s">
        <v>110</v>
      </c>
      <c r="O26" t="s">
        <v>35</v>
      </c>
      <c r="P26" t="s">
        <v>42</v>
      </c>
      <c r="Q26" t="s">
        <v>36</v>
      </c>
      <c r="R26" t="s">
        <v>36</v>
      </c>
      <c r="S26" t="str">
        <f t="shared" si="5"/>
        <v xml:space="preserve">     </v>
      </c>
      <c r="T26">
        <v>0</v>
      </c>
      <c r="U26" t="str">
        <f t="shared" si="6"/>
        <v xml:space="preserve">    </v>
      </c>
      <c r="V26">
        <v>0</v>
      </c>
      <c r="W26" t="str">
        <f t="shared" si="9"/>
        <v xml:space="preserve">147 </v>
      </c>
      <c r="X26" t="str">
        <f t="shared" si="10"/>
        <v>A147</v>
      </c>
      <c r="Y26">
        <v>10000</v>
      </c>
      <c r="Z26" t="s">
        <v>38</v>
      </c>
      <c r="AA26" t="s">
        <v>38</v>
      </c>
      <c r="AB26">
        <v>10000</v>
      </c>
    </row>
    <row r="27" spans="1:28" x14ac:dyDescent="0.25">
      <c r="A27" t="str">
        <f t="shared" si="0"/>
        <v>0213</v>
      </c>
      <c r="B27" t="str">
        <f t="shared" si="7"/>
        <v xml:space="preserve">33        </v>
      </c>
      <c r="C27" t="str">
        <f t="shared" si="8"/>
        <v xml:space="preserve">1.S       </v>
      </c>
      <c r="D27" t="s">
        <v>153</v>
      </c>
      <c r="E27">
        <v>1055</v>
      </c>
      <c r="F27" t="s">
        <v>154</v>
      </c>
      <c r="G27" t="s">
        <v>155</v>
      </c>
      <c r="H27" t="str">
        <f t="shared" si="2"/>
        <v xml:space="preserve">1  </v>
      </c>
      <c r="I27" t="s">
        <v>156</v>
      </c>
      <c r="J27" t="s">
        <v>157</v>
      </c>
      <c r="K27" t="s">
        <v>33</v>
      </c>
      <c r="L27" t="str">
        <f t="shared" si="12"/>
        <v>07020</v>
      </c>
      <c r="M27" t="str">
        <f t="shared" si="11"/>
        <v xml:space="preserve">    </v>
      </c>
      <c r="N27" t="s">
        <v>110</v>
      </c>
      <c r="O27" t="s">
        <v>35</v>
      </c>
      <c r="P27" t="s">
        <v>42</v>
      </c>
      <c r="Q27" t="s">
        <v>36</v>
      </c>
      <c r="R27" t="s">
        <v>36</v>
      </c>
      <c r="S27" t="str">
        <f t="shared" si="5"/>
        <v xml:space="preserve">     </v>
      </c>
      <c r="T27">
        <v>0</v>
      </c>
      <c r="U27" t="str">
        <f t="shared" si="6"/>
        <v xml:space="preserve">    </v>
      </c>
      <c r="V27">
        <v>0</v>
      </c>
      <c r="W27" t="str">
        <f t="shared" si="9"/>
        <v xml:space="preserve">147 </v>
      </c>
      <c r="X27" t="str">
        <f t="shared" si="10"/>
        <v>A147</v>
      </c>
      <c r="Y27">
        <v>10000</v>
      </c>
      <c r="Z27" t="s">
        <v>38</v>
      </c>
      <c r="AA27" t="s">
        <v>38</v>
      </c>
      <c r="AB27">
        <v>10000</v>
      </c>
    </row>
    <row r="28" spans="1:28" x14ac:dyDescent="0.25">
      <c r="A28" t="str">
        <f t="shared" si="0"/>
        <v>0213</v>
      </c>
      <c r="B28" t="str">
        <f t="shared" si="7"/>
        <v xml:space="preserve">33        </v>
      </c>
      <c r="C28" t="str">
        <f t="shared" si="8"/>
        <v xml:space="preserve">1.S       </v>
      </c>
      <c r="D28" t="s">
        <v>158</v>
      </c>
      <c r="E28">
        <v>1055</v>
      </c>
      <c r="F28" t="s">
        <v>159</v>
      </c>
      <c r="G28" t="s">
        <v>160</v>
      </c>
      <c r="H28" t="str">
        <f t="shared" si="2"/>
        <v xml:space="preserve">1  </v>
      </c>
      <c r="I28" t="s">
        <v>161</v>
      </c>
      <c r="J28" t="s">
        <v>162</v>
      </c>
      <c r="K28" t="s">
        <v>91</v>
      </c>
      <c r="L28" t="str">
        <f t="shared" si="12"/>
        <v>07020</v>
      </c>
      <c r="M28" t="str">
        <f t="shared" si="11"/>
        <v xml:space="preserve">    </v>
      </c>
      <c r="N28" t="s">
        <v>110</v>
      </c>
      <c r="O28" t="s">
        <v>35</v>
      </c>
      <c r="P28" t="s">
        <v>42</v>
      </c>
      <c r="Q28" t="s">
        <v>36</v>
      </c>
      <c r="R28" t="s">
        <v>36</v>
      </c>
      <c r="S28" t="str">
        <f t="shared" si="5"/>
        <v xml:space="preserve">     </v>
      </c>
      <c r="T28">
        <v>0</v>
      </c>
      <c r="U28" t="str">
        <f t="shared" si="6"/>
        <v xml:space="preserve">    </v>
      </c>
      <c r="V28">
        <v>0</v>
      </c>
      <c r="W28" t="str">
        <f t="shared" si="9"/>
        <v xml:space="preserve">147 </v>
      </c>
      <c r="X28" t="str">
        <f t="shared" si="10"/>
        <v>A147</v>
      </c>
      <c r="Y28">
        <v>10000</v>
      </c>
      <c r="Z28" t="s">
        <v>38</v>
      </c>
      <c r="AA28" t="s">
        <v>38</v>
      </c>
      <c r="AB28">
        <v>10000</v>
      </c>
    </row>
    <row r="29" spans="1:28" x14ac:dyDescent="0.25">
      <c r="A29" t="str">
        <f t="shared" si="0"/>
        <v>0213</v>
      </c>
      <c r="B29" t="str">
        <f t="shared" si="7"/>
        <v xml:space="preserve">33        </v>
      </c>
      <c r="C29" t="str">
        <f t="shared" si="8"/>
        <v xml:space="preserve">1.S       </v>
      </c>
      <c r="D29" t="s">
        <v>163</v>
      </c>
      <c r="E29">
        <v>1055</v>
      </c>
      <c r="F29" t="s">
        <v>164</v>
      </c>
      <c r="G29" t="s">
        <v>165</v>
      </c>
      <c r="H29" t="str">
        <f t="shared" si="2"/>
        <v xml:space="preserve">1  </v>
      </c>
      <c r="I29" t="s">
        <v>166</v>
      </c>
      <c r="J29" t="s">
        <v>167</v>
      </c>
      <c r="K29" t="s">
        <v>33</v>
      </c>
      <c r="L29" t="str">
        <f t="shared" si="12"/>
        <v>07020</v>
      </c>
      <c r="M29" t="str">
        <f t="shared" si="11"/>
        <v xml:space="preserve">    </v>
      </c>
      <c r="N29" t="s">
        <v>110</v>
      </c>
      <c r="O29" t="s">
        <v>35</v>
      </c>
      <c r="P29" t="s">
        <v>42</v>
      </c>
      <c r="Q29" t="s">
        <v>36</v>
      </c>
      <c r="R29" t="s">
        <v>36</v>
      </c>
      <c r="S29" t="str">
        <f t="shared" si="5"/>
        <v xml:space="preserve">     </v>
      </c>
      <c r="T29">
        <v>0</v>
      </c>
      <c r="U29" t="str">
        <f t="shared" si="6"/>
        <v xml:space="preserve">    </v>
      </c>
      <c r="V29">
        <v>0</v>
      </c>
      <c r="W29" t="str">
        <f t="shared" si="9"/>
        <v xml:space="preserve">147 </v>
      </c>
      <c r="X29" t="str">
        <f t="shared" si="10"/>
        <v>A147</v>
      </c>
      <c r="Y29">
        <v>10000</v>
      </c>
      <c r="Z29" t="s">
        <v>38</v>
      </c>
      <c r="AA29" t="s">
        <v>38</v>
      </c>
      <c r="AB29">
        <v>10000</v>
      </c>
    </row>
    <row r="30" spans="1:28" x14ac:dyDescent="0.25">
      <c r="A30" t="str">
        <f t="shared" si="0"/>
        <v>0213</v>
      </c>
      <c r="B30" t="str">
        <f t="shared" si="7"/>
        <v xml:space="preserve">33        </v>
      </c>
      <c r="C30" t="str">
        <f t="shared" si="8"/>
        <v xml:space="preserve">1.S       </v>
      </c>
      <c r="D30" t="s">
        <v>168</v>
      </c>
      <c r="E30">
        <v>1055</v>
      </c>
      <c r="F30" t="s">
        <v>169</v>
      </c>
      <c r="G30" t="s">
        <v>170</v>
      </c>
      <c r="H30" t="str">
        <f t="shared" si="2"/>
        <v xml:space="preserve">1  </v>
      </c>
      <c r="I30" t="s">
        <v>171</v>
      </c>
      <c r="J30" t="s">
        <v>172</v>
      </c>
      <c r="K30" t="s">
        <v>91</v>
      </c>
      <c r="L30" t="str">
        <f t="shared" si="12"/>
        <v>07020</v>
      </c>
      <c r="M30" t="str">
        <f t="shared" si="11"/>
        <v xml:space="preserve">    </v>
      </c>
      <c r="N30" t="s">
        <v>110</v>
      </c>
      <c r="O30" t="s">
        <v>35</v>
      </c>
      <c r="P30" t="s">
        <v>42</v>
      </c>
      <c r="Q30" t="s">
        <v>36</v>
      </c>
      <c r="R30" t="s">
        <v>36</v>
      </c>
      <c r="S30" t="str">
        <f t="shared" si="5"/>
        <v xml:space="preserve">     </v>
      </c>
      <c r="T30">
        <v>0</v>
      </c>
      <c r="U30" t="str">
        <f t="shared" si="6"/>
        <v xml:space="preserve">    </v>
      </c>
      <c r="V30">
        <v>0</v>
      </c>
      <c r="W30" t="str">
        <f t="shared" si="9"/>
        <v xml:space="preserve">147 </v>
      </c>
      <c r="X30" t="str">
        <f t="shared" si="10"/>
        <v>A147</v>
      </c>
      <c r="Y30">
        <v>10000</v>
      </c>
      <c r="Z30" t="s">
        <v>38</v>
      </c>
      <c r="AA30" t="s">
        <v>38</v>
      </c>
      <c r="AB30">
        <v>10000</v>
      </c>
    </row>
    <row r="31" spans="1:28" x14ac:dyDescent="0.25">
      <c r="A31" t="str">
        <f t="shared" si="0"/>
        <v>0213</v>
      </c>
      <c r="B31" t="str">
        <f t="shared" si="7"/>
        <v xml:space="preserve">33        </v>
      </c>
      <c r="C31" t="str">
        <f t="shared" si="8"/>
        <v xml:space="preserve">1.S       </v>
      </c>
      <c r="D31" t="s">
        <v>173</v>
      </c>
      <c r="E31">
        <v>1055</v>
      </c>
      <c r="F31" t="s">
        <v>174</v>
      </c>
      <c r="G31" t="s">
        <v>175</v>
      </c>
      <c r="H31" t="str">
        <f t="shared" si="2"/>
        <v xml:space="preserve">1  </v>
      </c>
      <c r="I31" t="s">
        <v>176</v>
      </c>
      <c r="J31" t="s">
        <v>177</v>
      </c>
      <c r="K31" t="s">
        <v>33</v>
      </c>
      <c r="L31" t="str">
        <f t="shared" si="12"/>
        <v>07020</v>
      </c>
      <c r="M31" t="str">
        <f t="shared" si="11"/>
        <v xml:space="preserve">    </v>
      </c>
      <c r="N31" t="s">
        <v>110</v>
      </c>
      <c r="O31" t="s">
        <v>35</v>
      </c>
      <c r="P31" t="s">
        <v>42</v>
      </c>
      <c r="Q31" t="s">
        <v>36</v>
      </c>
      <c r="R31" t="s">
        <v>36</v>
      </c>
      <c r="S31" t="str">
        <f t="shared" si="5"/>
        <v xml:space="preserve">     </v>
      </c>
      <c r="T31">
        <v>0</v>
      </c>
      <c r="U31" t="str">
        <f t="shared" si="6"/>
        <v xml:space="preserve">    </v>
      </c>
      <c r="V31">
        <v>0</v>
      </c>
      <c r="W31" t="str">
        <f t="shared" si="9"/>
        <v xml:space="preserve">147 </v>
      </c>
      <c r="X31" t="str">
        <f t="shared" si="10"/>
        <v>A147</v>
      </c>
      <c r="Y31">
        <v>10000</v>
      </c>
      <c r="Z31" t="s">
        <v>38</v>
      </c>
      <c r="AA31" t="s">
        <v>38</v>
      </c>
      <c r="AB31">
        <v>10000</v>
      </c>
    </row>
    <row r="32" spans="1:28" x14ac:dyDescent="0.25">
      <c r="A32" t="str">
        <f t="shared" si="0"/>
        <v>0213</v>
      </c>
      <c r="B32" t="str">
        <f t="shared" si="7"/>
        <v xml:space="preserve">33        </v>
      </c>
      <c r="C32" t="str">
        <f t="shared" si="8"/>
        <v xml:space="preserve">1.S       </v>
      </c>
      <c r="D32" t="s">
        <v>178</v>
      </c>
      <c r="E32">
        <v>1055</v>
      </c>
      <c r="F32" t="s">
        <v>179</v>
      </c>
      <c r="G32" t="s">
        <v>180</v>
      </c>
      <c r="H32" t="str">
        <f t="shared" si="2"/>
        <v xml:space="preserve">1  </v>
      </c>
      <c r="I32" t="s">
        <v>181</v>
      </c>
      <c r="J32" t="s">
        <v>182</v>
      </c>
      <c r="K32" t="s">
        <v>33</v>
      </c>
      <c r="L32" t="str">
        <f t="shared" si="12"/>
        <v>07020</v>
      </c>
      <c r="M32" t="str">
        <f t="shared" si="11"/>
        <v xml:space="preserve">    </v>
      </c>
      <c r="N32" t="s">
        <v>110</v>
      </c>
      <c r="O32" t="s">
        <v>35</v>
      </c>
      <c r="P32" t="s">
        <v>42</v>
      </c>
      <c r="Q32" t="s">
        <v>36</v>
      </c>
      <c r="R32" t="s">
        <v>36</v>
      </c>
      <c r="S32" t="str">
        <f t="shared" si="5"/>
        <v xml:space="preserve">     </v>
      </c>
      <c r="T32">
        <v>0</v>
      </c>
      <c r="U32" t="str">
        <f t="shared" si="6"/>
        <v xml:space="preserve">    </v>
      </c>
      <c r="V32">
        <v>0</v>
      </c>
      <c r="W32" t="str">
        <f t="shared" si="9"/>
        <v xml:space="preserve">147 </v>
      </c>
      <c r="X32" t="str">
        <f t="shared" si="10"/>
        <v>A147</v>
      </c>
      <c r="Y32">
        <v>10000</v>
      </c>
      <c r="Z32" t="s">
        <v>38</v>
      </c>
      <c r="AA32" t="s">
        <v>38</v>
      </c>
      <c r="AB32">
        <v>10000</v>
      </c>
    </row>
    <row r="33" spans="1:28" x14ac:dyDescent="0.25">
      <c r="A33" t="str">
        <f t="shared" si="0"/>
        <v>0213</v>
      </c>
      <c r="B33" t="str">
        <f t="shared" si="7"/>
        <v xml:space="preserve">33        </v>
      </c>
      <c r="C33" t="str">
        <f t="shared" si="8"/>
        <v xml:space="preserve">1.S       </v>
      </c>
      <c r="D33" t="s">
        <v>183</v>
      </c>
      <c r="E33">
        <v>1055</v>
      </c>
      <c r="F33" t="s">
        <v>184</v>
      </c>
      <c r="G33" t="s">
        <v>185</v>
      </c>
      <c r="H33" t="str">
        <f t="shared" si="2"/>
        <v xml:space="preserve">1  </v>
      </c>
      <c r="I33" t="s">
        <v>186</v>
      </c>
      <c r="J33" t="s">
        <v>187</v>
      </c>
      <c r="K33" t="s">
        <v>188</v>
      </c>
      <c r="L33" t="str">
        <f>"07650"</f>
        <v>07650</v>
      </c>
      <c r="M33" t="str">
        <f t="shared" si="11"/>
        <v xml:space="preserve">    </v>
      </c>
      <c r="N33" t="s">
        <v>110</v>
      </c>
      <c r="O33" t="s">
        <v>35</v>
      </c>
      <c r="P33" t="s">
        <v>42</v>
      </c>
      <c r="Q33" t="s">
        <v>36</v>
      </c>
      <c r="R33" t="s">
        <v>36</v>
      </c>
      <c r="S33" t="str">
        <f t="shared" si="5"/>
        <v xml:space="preserve">     </v>
      </c>
      <c r="T33">
        <v>0</v>
      </c>
      <c r="U33" t="str">
        <f t="shared" si="6"/>
        <v xml:space="preserve">    </v>
      </c>
      <c r="V33">
        <v>0</v>
      </c>
      <c r="W33" t="str">
        <f t="shared" si="9"/>
        <v xml:space="preserve">147 </v>
      </c>
      <c r="X33" t="str">
        <f t="shared" si="10"/>
        <v>A147</v>
      </c>
      <c r="Y33">
        <v>10000</v>
      </c>
      <c r="Z33" t="s">
        <v>38</v>
      </c>
      <c r="AA33" t="s">
        <v>38</v>
      </c>
      <c r="AB33">
        <v>10000</v>
      </c>
    </row>
    <row r="34" spans="1:28" x14ac:dyDescent="0.25">
      <c r="A34" t="str">
        <f t="shared" ref="A34:A65" si="13">"0213"</f>
        <v>0213</v>
      </c>
      <c r="B34" t="str">
        <f t="shared" si="7"/>
        <v xml:space="preserve">33        </v>
      </c>
      <c r="C34" t="str">
        <f t="shared" si="8"/>
        <v xml:space="preserve">1.S       </v>
      </c>
      <c r="D34" t="s">
        <v>189</v>
      </c>
      <c r="E34">
        <v>1055</v>
      </c>
      <c r="F34" t="s">
        <v>190</v>
      </c>
      <c r="G34" t="s">
        <v>191</v>
      </c>
      <c r="H34" t="str">
        <f t="shared" ref="H34:H65" si="14">"1  "</f>
        <v xml:space="preserve">1  </v>
      </c>
      <c r="I34" t="s">
        <v>192</v>
      </c>
      <c r="J34" t="s">
        <v>193</v>
      </c>
      <c r="K34" t="s">
        <v>33</v>
      </c>
      <c r="L34" t="str">
        <f t="shared" ref="L34:L39" si="15">"07020"</f>
        <v>07020</v>
      </c>
      <c r="M34" t="str">
        <f t="shared" si="11"/>
        <v xml:space="preserve">    </v>
      </c>
      <c r="N34" t="s">
        <v>110</v>
      </c>
      <c r="O34" t="s">
        <v>35</v>
      </c>
      <c r="P34" t="s">
        <v>42</v>
      </c>
      <c r="Q34" t="s">
        <v>36</v>
      </c>
      <c r="R34" t="s">
        <v>36</v>
      </c>
      <c r="S34" t="str">
        <f t="shared" si="5"/>
        <v xml:space="preserve">     </v>
      </c>
      <c r="T34">
        <v>0</v>
      </c>
      <c r="U34" t="str">
        <f t="shared" si="6"/>
        <v xml:space="preserve">    </v>
      </c>
      <c r="V34">
        <v>0</v>
      </c>
      <c r="W34" t="str">
        <f t="shared" si="9"/>
        <v xml:space="preserve">147 </v>
      </c>
      <c r="X34" t="str">
        <f t="shared" si="10"/>
        <v>A147</v>
      </c>
      <c r="Y34">
        <v>10000</v>
      </c>
      <c r="Z34" t="s">
        <v>38</v>
      </c>
      <c r="AA34" t="s">
        <v>38</v>
      </c>
      <c r="AB34">
        <v>10000</v>
      </c>
    </row>
    <row r="35" spans="1:28" x14ac:dyDescent="0.25">
      <c r="A35" t="str">
        <f t="shared" si="13"/>
        <v>0213</v>
      </c>
      <c r="B35" t="str">
        <f t="shared" si="7"/>
        <v xml:space="preserve">33        </v>
      </c>
      <c r="C35" t="str">
        <f t="shared" si="8"/>
        <v xml:space="preserve">1.S       </v>
      </c>
      <c r="D35" t="s">
        <v>194</v>
      </c>
      <c r="E35">
        <v>1055</v>
      </c>
      <c r="F35" t="s">
        <v>195</v>
      </c>
      <c r="G35" t="s">
        <v>196</v>
      </c>
      <c r="H35" t="str">
        <f t="shared" si="14"/>
        <v xml:space="preserve">1  </v>
      </c>
      <c r="I35" t="s">
        <v>197</v>
      </c>
      <c r="J35" t="s">
        <v>198</v>
      </c>
      <c r="K35" t="s">
        <v>33</v>
      </c>
      <c r="L35" t="str">
        <f t="shared" si="15"/>
        <v>07020</v>
      </c>
      <c r="M35" t="str">
        <f t="shared" si="11"/>
        <v xml:space="preserve">    </v>
      </c>
      <c r="N35" t="s">
        <v>110</v>
      </c>
      <c r="O35" t="s">
        <v>35</v>
      </c>
      <c r="P35" t="s">
        <v>42</v>
      </c>
      <c r="Q35" t="s">
        <v>36</v>
      </c>
      <c r="R35" t="s">
        <v>36</v>
      </c>
      <c r="S35" t="str">
        <f t="shared" si="5"/>
        <v xml:space="preserve">     </v>
      </c>
      <c r="T35">
        <v>0</v>
      </c>
      <c r="U35" t="str">
        <f t="shared" si="6"/>
        <v xml:space="preserve">    </v>
      </c>
      <c r="V35">
        <v>0</v>
      </c>
      <c r="W35" t="str">
        <f t="shared" si="9"/>
        <v xml:space="preserve">147 </v>
      </c>
      <c r="X35" t="str">
        <f t="shared" si="10"/>
        <v>A147</v>
      </c>
      <c r="Y35">
        <v>10000</v>
      </c>
      <c r="Z35" t="s">
        <v>38</v>
      </c>
      <c r="AA35" t="s">
        <v>38</v>
      </c>
      <c r="AB35">
        <v>10000</v>
      </c>
    </row>
    <row r="36" spans="1:28" x14ac:dyDescent="0.25">
      <c r="A36" t="str">
        <f t="shared" si="13"/>
        <v>0213</v>
      </c>
      <c r="B36" t="str">
        <f t="shared" si="7"/>
        <v xml:space="preserve">33        </v>
      </c>
      <c r="C36" t="str">
        <f t="shared" si="8"/>
        <v xml:space="preserve">1.S       </v>
      </c>
      <c r="D36" t="s">
        <v>199</v>
      </c>
      <c r="E36">
        <v>1055</v>
      </c>
      <c r="F36" t="s">
        <v>200</v>
      </c>
      <c r="G36" t="s">
        <v>201</v>
      </c>
      <c r="H36" t="str">
        <f t="shared" si="14"/>
        <v xml:space="preserve">1  </v>
      </c>
      <c r="I36" t="s">
        <v>202</v>
      </c>
      <c r="J36" t="s">
        <v>203</v>
      </c>
      <c r="K36" t="s">
        <v>33</v>
      </c>
      <c r="L36" t="str">
        <f t="shared" si="15"/>
        <v>07020</v>
      </c>
      <c r="M36" t="str">
        <f t="shared" si="11"/>
        <v xml:space="preserve">    </v>
      </c>
      <c r="N36" t="s">
        <v>110</v>
      </c>
      <c r="O36" t="s">
        <v>35</v>
      </c>
      <c r="P36" t="s">
        <v>42</v>
      </c>
      <c r="Q36" t="s">
        <v>36</v>
      </c>
      <c r="R36" t="s">
        <v>36</v>
      </c>
      <c r="S36" t="str">
        <f t="shared" si="5"/>
        <v xml:space="preserve">     </v>
      </c>
      <c r="T36">
        <v>0</v>
      </c>
      <c r="U36" t="str">
        <f t="shared" si="6"/>
        <v xml:space="preserve">    </v>
      </c>
      <c r="V36">
        <v>0</v>
      </c>
      <c r="W36" t="str">
        <f t="shared" si="9"/>
        <v xml:space="preserve">147 </v>
      </c>
      <c r="X36" t="str">
        <f t="shared" si="10"/>
        <v>A147</v>
      </c>
      <c r="Y36">
        <v>10000</v>
      </c>
      <c r="Z36" t="s">
        <v>38</v>
      </c>
      <c r="AA36" t="s">
        <v>38</v>
      </c>
      <c r="AB36">
        <v>10000</v>
      </c>
    </row>
    <row r="37" spans="1:28" x14ac:dyDescent="0.25">
      <c r="A37" t="str">
        <f t="shared" si="13"/>
        <v>0213</v>
      </c>
      <c r="B37" t="str">
        <f t="shared" si="7"/>
        <v xml:space="preserve">33        </v>
      </c>
      <c r="C37" t="str">
        <f t="shared" si="8"/>
        <v xml:space="preserve">1.S       </v>
      </c>
      <c r="D37" t="s">
        <v>204</v>
      </c>
      <c r="E37">
        <v>1055</v>
      </c>
      <c r="F37" t="s">
        <v>205</v>
      </c>
      <c r="G37" t="s">
        <v>206</v>
      </c>
      <c r="H37" t="str">
        <f t="shared" si="14"/>
        <v xml:space="preserve">1  </v>
      </c>
      <c r="I37" t="s">
        <v>207</v>
      </c>
      <c r="J37" t="s">
        <v>208</v>
      </c>
      <c r="K37" t="s">
        <v>33</v>
      </c>
      <c r="L37" t="str">
        <f t="shared" si="15"/>
        <v>07020</v>
      </c>
      <c r="M37" t="str">
        <f t="shared" si="11"/>
        <v xml:space="preserve">    </v>
      </c>
      <c r="N37" t="s">
        <v>110</v>
      </c>
      <c r="O37" t="s">
        <v>35</v>
      </c>
      <c r="P37" t="s">
        <v>42</v>
      </c>
      <c r="Q37" t="s">
        <v>36</v>
      </c>
      <c r="R37" t="s">
        <v>36</v>
      </c>
      <c r="S37" t="str">
        <f t="shared" ref="S37:S68" si="16">"     "</f>
        <v xml:space="preserve">     </v>
      </c>
      <c r="T37">
        <v>0</v>
      </c>
      <c r="U37" t="str">
        <f t="shared" ref="U37:U68" si="17">"    "</f>
        <v xml:space="preserve">    </v>
      </c>
      <c r="V37">
        <v>0</v>
      </c>
      <c r="W37" t="str">
        <f t="shared" si="9"/>
        <v xml:space="preserve">147 </v>
      </c>
      <c r="X37" t="str">
        <f t="shared" si="10"/>
        <v>A147</v>
      </c>
      <c r="Y37">
        <v>10000</v>
      </c>
      <c r="Z37" t="s">
        <v>38</v>
      </c>
      <c r="AA37" t="s">
        <v>38</v>
      </c>
      <c r="AB37">
        <v>10000</v>
      </c>
    </row>
    <row r="38" spans="1:28" x14ac:dyDescent="0.25">
      <c r="A38" t="str">
        <f t="shared" si="13"/>
        <v>0213</v>
      </c>
      <c r="B38" t="str">
        <f t="shared" si="7"/>
        <v xml:space="preserve">33        </v>
      </c>
      <c r="C38" t="str">
        <f t="shared" si="8"/>
        <v xml:space="preserve">1.S       </v>
      </c>
      <c r="D38" t="s">
        <v>209</v>
      </c>
      <c r="E38">
        <v>1055</v>
      </c>
      <c r="F38" t="s">
        <v>210</v>
      </c>
      <c r="G38" t="s">
        <v>211</v>
      </c>
      <c r="H38" t="str">
        <f t="shared" si="14"/>
        <v xml:space="preserve">1  </v>
      </c>
      <c r="I38" t="s">
        <v>212</v>
      </c>
      <c r="J38" t="s">
        <v>213</v>
      </c>
      <c r="K38" t="s">
        <v>33</v>
      </c>
      <c r="L38" t="str">
        <f t="shared" si="15"/>
        <v>07020</v>
      </c>
      <c r="M38" t="str">
        <f t="shared" si="11"/>
        <v xml:space="preserve">    </v>
      </c>
      <c r="N38" t="s">
        <v>110</v>
      </c>
      <c r="O38" t="s">
        <v>35</v>
      </c>
      <c r="P38" t="s">
        <v>42</v>
      </c>
      <c r="Q38" t="s">
        <v>36</v>
      </c>
      <c r="R38" t="s">
        <v>36</v>
      </c>
      <c r="S38" t="str">
        <f t="shared" si="16"/>
        <v xml:space="preserve">     </v>
      </c>
      <c r="T38">
        <v>0</v>
      </c>
      <c r="U38" t="str">
        <f t="shared" si="17"/>
        <v xml:space="preserve">    </v>
      </c>
      <c r="V38">
        <v>0</v>
      </c>
      <c r="W38" t="str">
        <f t="shared" si="9"/>
        <v xml:space="preserve">147 </v>
      </c>
      <c r="X38" t="str">
        <f t="shared" si="10"/>
        <v>A147</v>
      </c>
      <c r="Y38">
        <v>10000</v>
      </c>
      <c r="Z38" t="s">
        <v>38</v>
      </c>
      <c r="AA38" t="s">
        <v>38</v>
      </c>
      <c r="AB38">
        <v>10000</v>
      </c>
    </row>
    <row r="39" spans="1:28" x14ac:dyDescent="0.25">
      <c r="A39" t="str">
        <f t="shared" si="13"/>
        <v>0213</v>
      </c>
      <c r="B39" t="str">
        <f t="shared" si="7"/>
        <v xml:space="preserve">33        </v>
      </c>
      <c r="C39" t="str">
        <f t="shared" si="8"/>
        <v xml:space="preserve">1.S       </v>
      </c>
      <c r="D39" t="s">
        <v>214</v>
      </c>
      <c r="E39">
        <v>1055</v>
      </c>
      <c r="F39" t="s">
        <v>215</v>
      </c>
      <c r="G39" t="s">
        <v>216</v>
      </c>
      <c r="H39" t="str">
        <f t="shared" si="14"/>
        <v xml:space="preserve">1  </v>
      </c>
      <c r="I39" t="s">
        <v>217</v>
      </c>
      <c r="J39" t="s">
        <v>218</v>
      </c>
      <c r="K39" t="s">
        <v>33</v>
      </c>
      <c r="L39" t="str">
        <f t="shared" si="15"/>
        <v>07020</v>
      </c>
      <c r="M39" t="str">
        <f t="shared" si="11"/>
        <v xml:space="preserve">    </v>
      </c>
      <c r="N39" t="s">
        <v>110</v>
      </c>
      <c r="O39" t="s">
        <v>35</v>
      </c>
      <c r="P39" t="s">
        <v>42</v>
      </c>
      <c r="Q39" t="s">
        <v>36</v>
      </c>
      <c r="R39" t="s">
        <v>36</v>
      </c>
      <c r="S39" t="str">
        <f t="shared" si="16"/>
        <v xml:space="preserve">     </v>
      </c>
      <c r="T39">
        <v>0</v>
      </c>
      <c r="U39" t="str">
        <f t="shared" si="17"/>
        <v xml:space="preserve">    </v>
      </c>
      <c r="V39">
        <v>0</v>
      </c>
      <c r="W39" t="str">
        <f t="shared" si="9"/>
        <v xml:space="preserve">147 </v>
      </c>
      <c r="X39" t="str">
        <f t="shared" si="10"/>
        <v>A147</v>
      </c>
      <c r="Y39">
        <v>10000</v>
      </c>
      <c r="Z39" t="s">
        <v>38</v>
      </c>
      <c r="AA39" t="s">
        <v>38</v>
      </c>
      <c r="AB39">
        <v>10000</v>
      </c>
    </row>
    <row r="40" spans="1:28" x14ac:dyDescent="0.25">
      <c r="A40" t="str">
        <f t="shared" si="13"/>
        <v>0213</v>
      </c>
      <c r="B40" t="str">
        <f t="shared" si="7"/>
        <v xml:space="preserve">33        </v>
      </c>
      <c r="C40" t="str">
        <f t="shared" si="8"/>
        <v xml:space="preserve">1.S       </v>
      </c>
      <c r="D40" t="s">
        <v>219</v>
      </c>
      <c r="E40">
        <v>1055</v>
      </c>
      <c r="F40" t="s">
        <v>220</v>
      </c>
      <c r="G40" t="s">
        <v>221</v>
      </c>
      <c r="H40" t="str">
        <f t="shared" si="14"/>
        <v xml:space="preserve">1  </v>
      </c>
      <c r="I40" t="s">
        <v>222</v>
      </c>
      <c r="J40" t="s">
        <v>223</v>
      </c>
      <c r="K40" t="s">
        <v>224</v>
      </c>
      <c r="L40" t="str">
        <f>"07670"</f>
        <v>07670</v>
      </c>
      <c r="M40" t="str">
        <f>"1926"</f>
        <v>1926</v>
      </c>
      <c r="N40" t="s">
        <v>110</v>
      </c>
      <c r="O40" t="s">
        <v>35</v>
      </c>
      <c r="P40" t="s">
        <v>42</v>
      </c>
      <c r="Q40" t="s">
        <v>36</v>
      </c>
      <c r="R40" t="s">
        <v>36</v>
      </c>
      <c r="S40" t="str">
        <f t="shared" si="16"/>
        <v xml:space="preserve">     </v>
      </c>
      <c r="T40">
        <v>0</v>
      </c>
      <c r="U40" t="str">
        <f t="shared" si="17"/>
        <v xml:space="preserve">    </v>
      </c>
      <c r="V40">
        <v>0</v>
      </c>
      <c r="W40" t="str">
        <f t="shared" si="9"/>
        <v xml:space="preserve">147 </v>
      </c>
      <c r="X40" t="str">
        <f t="shared" si="10"/>
        <v>A147</v>
      </c>
      <c r="Y40">
        <v>10000</v>
      </c>
      <c r="Z40" t="s">
        <v>38</v>
      </c>
      <c r="AA40" t="s">
        <v>38</v>
      </c>
      <c r="AB40">
        <v>10000</v>
      </c>
    </row>
    <row r="41" spans="1:28" x14ac:dyDescent="0.25">
      <c r="A41" t="str">
        <f t="shared" si="13"/>
        <v>0213</v>
      </c>
      <c r="B41" t="str">
        <f t="shared" si="7"/>
        <v xml:space="preserve">33        </v>
      </c>
      <c r="C41" t="str">
        <f t="shared" si="8"/>
        <v xml:space="preserve">1.S       </v>
      </c>
      <c r="D41" t="s">
        <v>225</v>
      </c>
      <c r="E41">
        <v>1055</v>
      </c>
      <c r="F41" t="s">
        <v>226</v>
      </c>
      <c r="G41" t="s">
        <v>227</v>
      </c>
      <c r="H41" t="str">
        <f t="shared" si="14"/>
        <v xml:space="preserve">1  </v>
      </c>
      <c r="I41" t="s">
        <v>228</v>
      </c>
      <c r="J41" t="s">
        <v>229</v>
      </c>
      <c r="K41" t="s">
        <v>33</v>
      </c>
      <c r="L41" t="str">
        <f t="shared" ref="L41:L46" si="18">"07020"</f>
        <v>07020</v>
      </c>
      <c r="M41" t="str">
        <f t="shared" ref="M41:M46" si="19">"    "</f>
        <v xml:space="preserve">    </v>
      </c>
      <c r="N41" t="s">
        <v>110</v>
      </c>
      <c r="O41" t="s">
        <v>35</v>
      </c>
      <c r="P41" t="s">
        <v>42</v>
      </c>
      <c r="Q41" t="s">
        <v>36</v>
      </c>
      <c r="R41" t="s">
        <v>36</v>
      </c>
      <c r="S41" t="str">
        <f t="shared" si="16"/>
        <v xml:space="preserve">     </v>
      </c>
      <c r="T41">
        <v>0</v>
      </c>
      <c r="U41" t="str">
        <f t="shared" si="17"/>
        <v xml:space="preserve">    </v>
      </c>
      <c r="V41">
        <v>0</v>
      </c>
      <c r="W41" t="str">
        <f t="shared" si="9"/>
        <v xml:space="preserve">147 </v>
      </c>
      <c r="X41" t="str">
        <f t="shared" si="10"/>
        <v>A147</v>
      </c>
      <c r="Y41">
        <v>10000</v>
      </c>
      <c r="Z41" t="s">
        <v>38</v>
      </c>
      <c r="AA41" t="s">
        <v>38</v>
      </c>
      <c r="AB41">
        <v>10000</v>
      </c>
    </row>
    <row r="42" spans="1:28" x14ac:dyDescent="0.25">
      <c r="A42" t="str">
        <f t="shared" si="13"/>
        <v>0213</v>
      </c>
      <c r="B42" t="str">
        <f t="shared" si="7"/>
        <v xml:space="preserve">33        </v>
      </c>
      <c r="C42" t="str">
        <f t="shared" si="8"/>
        <v xml:space="preserve">1.S       </v>
      </c>
      <c r="D42" t="s">
        <v>230</v>
      </c>
      <c r="E42">
        <v>1055</v>
      </c>
      <c r="F42" t="s">
        <v>231</v>
      </c>
      <c r="G42" t="s">
        <v>232</v>
      </c>
      <c r="H42" t="str">
        <f t="shared" si="14"/>
        <v xml:space="preserve">1  </v>
      </c>
      <c r="I42" t="s">
        <v>233</v>
      </c>
      <c r="J42" t="s">
        <v>234</v>
      </c>
      <c r="K42" t="s">
        <v>33</v>
      </c>
      <c r="L42" t="str">
        <f t="shared" si="18"/>
        <v>07020</v>
      </c>
      <c r="M42" t="str">
        <f t="shared" si="19"/>
        <v xml:space="preserve">    </v>
      </c>
      <c r="N42" t="s">
        <v>110</v>
      </c>
      <c r="O42" t="s">
        <v>35</v>
      </c>
      <c r="P42" t="s">
        <v>42</v>
      </c>
      <c r="Q42" t="s">
        <v>36</v>
      </c>
      <c r="R42" t="s">
        <v>36</v>
      </c>
      <c r="S42" t="str">
        <f t="shared" si="16"/>
        <v xml:space="preserve">     </v>
      </c>
      <c r="T42">
        <v>0</v>
      </c>
      <c r="U42" t="str">
        <f t="shared" si="17"/>
        <v xml:space="preserve">    </v>
      </c>
      <c r="V42">
        <v>0</v>
      </c>
      <c r="W42" t="str">
        <f t="shared" si="9"/>
        <v xml:space="preserve">147 </v>
      </c>
      <c r="X42" t="str">
        <f t="shared" si="10"/>
        <v>A147</v>
      </c>
      <c r="Y42">
        <v>10000</v>
      </c>
      <c r="Z42" t="s">
        <v>38</v>
      </c>
      <c r="AA42" t="s">
        <v>38</v>
      </c>
      <c r="AB42">
        <v>10000</v>
      </c>
    </row>
    <row r="43" spans="1:28" x14ac:dyDescent="0.25">
      <c r="A43" t="str">
        <f t="shared" si="13"/>
        <v>0213</v>
      </c>
      <c r="B43" t="str">
        <f t="shared" si="7"/>
        <v xml:space="preserve">33        </v>
      </c>
      <c r="C43" t="str">
        <f t="shared" si="8"/>
        <v xml:space="preserve">1.S       </v>
      </c>
      <c r="D43" t="s">
        <v>235</v>
      </c>
      <c r="E43">
        <v>1055</v>
      </c>
      <c r="F43" t="s">
        <v>236</v>
      </c>
      <c r="G43" t="s">
        <v>237</v>
      </c>
      <c r="H43" t="str">
        <f t="shared" si="14"/>
        <v xml:space="preserve">1  </v>
      </c>
      <c r="I43" t="s">
        <v>238</v>
      </c>
      <c r="J43" t="s">
        <v>239</v>
      </c>
      <c r="K43" t="s">
        <v>33</v>
      </c>
      <c r="L43" t="str">
        <f t="shared" si="18"/>
        <v>07020</v>
      </c>
      <c r="M43" t="str">
        <f t="shared" si="19"/>
        <v xml:space="preserve">    </v>
      </c>
      <c r="N43" t="s">
        <v>110</v>
      </c>
      <c r="O43" t="s">
        <v>35</v>
      </c>
      <c r="P43" t="s">
        <v>42</v>
      </c>
      <c r="Q43" t="s">
        <v>36</v>
      </c>
      <c r="R43" t="s">
        <v>36</v>
      </c>
      <c r="S43" t="str">
        <f t="shared" si="16"/>
        <v xml:space="preserve">     </v>
      </c>
      <c r="T43">
        <v>0</v>
      </c>
      <c r="U43" t="str">
        <f t="shared" si="17"/>
        <v xml:space="preserve">    </v>
      </c>
      <c r="V43">
        <v>0</v>
      </c>
      <c r="W43" t="str">
        <f t="shared" si="9"/>
        <v xml:space="preserve">147 </v>
      </c>
      <c r="X43" t="str">
        <f t="shared" si="10"/>
        <v>A147</v>
      </c>
      <c r="Y43">
        <v>10000</v>
      </c>
      <c r="Z43" t="s">
        <v>38</v>
      </c>
      <c r="AA43" t="s">
        <v>38</v>
      </c>
      <c r="AB43">
        <v>10000</v>
      </c>
    </row>
    <row r="44" spans="1:28" x14ac:dyDescent="0.25">
      <c r="A44" t="str">
        <f t="shared" si="13"/>
        <v>0213</v>
      </c>
      <c r="B44" t="str">
        <f t="shared" si="7"/>
        <v xml:space="preserve">33        </v>
      </c>
      <c r="C44" t="str">
        <f t="shared" si="8"/>
        <v xml:space="preserve">1.S       </v>
      </c>
      <c r="D44" t="s">
        <v>240</v>
      </c>
      <c r="E44">
        <v>1055</v>
      </c>
      <c r="F44" t="s">
        <v>241</v>
      </c>
      <c r="G44" t="s">
        <v>242</v>
      </c>
      <c r="H44" t="str">
        <f t="shared" si="14"/>
        <v xml:space="preserve">1  </v>
      </c>
      <c r="I44" t="s">
        <v>243</v>
      </c>
      <c r="J44" t="s">
        <v>244</v>
      </c>
      <c r="K44" t="s">
        <v>33</v>
      </c>
      <c r="L44" t="str">
        <f t="shared" si="18"/>
        <v>07020</v>
      </c>
      <c r="M44" t="str">
        <f t="shared" si="19"/>
        <v xml:space="preserve">    </v>
      </c>
      <c r="N44" t="s">
        <v>110</v>
      </c>
      <c r="O44" t="s">
        <v>35</v>
      </c>
      <c r="P44" t="s">
        <v>42</v>
      </c>
      <c r="Q44" t="s">
        <v>36</v>
      </c>
      <c r="R44" t="s">
        <v>36</v>
      </c>
      <c r="S44" t="str">
        <f t="shared" si="16"/>
        <v xml:space="preserve">     </v>
      </c>
      <c r="T44">
        <v>0</v>
      </c>
      <c r="U44" t="str">
        <f t="shared" si="17"/>
        <v xml:space="preserve">    </v>
      </c>
      <c r="V44">
        <v>0</v>
      </c>
      <c r="W44" t="str">
        <f t="shared" si="9"/>
        <v xml:space="preserve">147 </v>
      </c>
      <c r="X44" t="str">
        <f t="shared" si="10"/>
        <v>A147</v>
      </c>
      <c r="Y44">
        <v>10000</v>
      </c>
      <c r="Z44" t="s">
        <v>38</v>
      </c>
      <c r="AA44" t="s">
        <v>38</v>
      </c>
      <c r="AB44">
        <v>10000</v>
      </c>
    </row>
    <row r="45" spans="1:28" x14ac:dyDescent="0.25">
      <c r="A45" t="str">
        <f t="shared" si="13"/>
        <v>0213</v>
      </c>
      <c r="B45" t="str">
        <f t="shared" si="7"/>
        <v xml:space="preserve">33        </v>
      </c>
      <c r="C45" t="str">
        <f t="shared" si="8"/>
        <v xml:space="preserve">1.S       </v>
      </c>
      <c r="D45" t="s">
        <v>245</v>
      </c>
      <c r="E45">
        <v>1055</v>
      </c>
      <c r="F45" t="s">
        <v>246</v>
      </c>
      <c r="G45" t="s">
        <v>247</v>
      </c>
      <c r="H45" t="str">
        <f t="shared" si="14"/>
        <v xml:space="preserve">1  </v>
      </c>
      <c r="I45" t="s">
        <v>243</v>
      </c>
      <c r="J45" t="s">
        <v>244</v>
      </c>
      <c r="K45" t="s">
        <v>33</v>
      </c>
      <c r="L45" t="str">
        <f t="shared" si="18"/>
        <v>07020</v>
      </c>
      <c r="M45" t="str">
        <f t="shared" si="19"/>
        <v xml:space="preserve">    </v>
      </c>
      <c r="N45" t="s">
        <v>110</v>
      </c>
      <c r="O45" t="s">
        <v>35</v>
      </c>
      <c r="P45" t="s">
        <v>42</v>
      </c>
      <c r="Q45" t="s">
        <v>36</v>
      </c>
      <c r="R45" t="s">
        <v>36</v>
      </c>
      <c r="S45" t="str">
        <f t="shared" si="16"/>
        <v xml:space="preserve">     </v>
      </c>
      <c r="T45">
        <v>0</v>
      </c>
      <c r="U45" t="str">
        <f t="shared" si="17"/>
        <v xml:space="preserve">    </v>
      </c>
      <c r="V45">
        <v>0</v>
      </c>
      <c r="W45" t="str">
        <f t="shared" si="9"/>
        <v xml:space="preserve">147 </v>
      </c>
      <c r="X45" t="str">
        <f t="shared" si="10"/>
        <v>A147</v>
      </c>
      <c r="Y45">
        <v>10000</v>
      </c>
      <c r="Z45" t="s">
        <v>38</v>
      </c>
      <c r="AA45" t="s">
        <v>38</v>
      </c>
      <c r="AB45">
        <v>10000</v>
      </c>
    </row>
    <row r="46" spans="1:28" x14ac:dyDescent="0.25">
      <c r="A46" t="str">
        <f t="shared" si="13"/>
        <v>0213</v>
      </c>
      <c r="B46" t="str">
        <f t="shared" si="7"/>
        <v xml:space="preserve">33        </v>
      </c>
      <c r="C46" t="str">
        <f t="shared" si="8"/>
        <v xml:space="preserve">1.S       </v>
      </c>
      <c r="D46" t="s">
        <v>248</v>
      </c>
      <c r="E46">
        <v>1055</v>
      </c>
      <c r="F46" t="s">
        <v>249</v>
      </c>
      <c r="G46" t="s">
        <v>250</v>
      </c>
      <c r="H46" t="str">
        <f t="shared" si="14"/>
        <v xml:space="preserve">1  </v>
      </c>
      <c r="I46" t="s">
        <v>251</v>
      </c>
      <c r="J46" t="s">
        <v>252</v>
      </c>
      <c r="K46" t="s">
        <v>33</v>
      </c>
      <c r="L46" t="str">
        <f t="shared" si="18"/>
        <v>07020</v>
      </c>
      <c r="M46" t="str">
        <f t="shared" si="19"/>
        <v xml:space="preserve">    </v>
      </c>
      <c r="N46" t="s">
        <v>110</v>
      </c>
      <c r="O46" t="s">
        <v>35</v>
      </c>
      <c r="P46" t="s">
        <v>42</v>
      </c>
      <c r="Q46" t="s">
        <v>36</v>
      </c>
      <c r="R46" t="s">
        <v>36</v>
      </c>
      <c r="S46" t="str">
        <f t="shared" si="16"/>
        <v xml:space="preserve">     </v>
      </c>
      <c r="T46">
        <v>0</v>
      </c>
      <c r="U46" t="str">
        <f t="shared" si="17"/>
        <v xml:space="preserve">    </v>
      </c>
      <c r="V46">
        <v>0</v>
      </c>
      <c r="W46" t="str">
        <f t="shared" si="9"/>
        <v xml:space="preserve">147 </v>
      </c>
      <c r="X46" t="str">
        <f t="shared" si="10"/>
        <v>A147</v>
      </c>
      <c r="Y46">
        <v>10000</v>
      </c>
      <c r="Z46" t="s">
        <v>38</v>
      </c>
      <c r="AA46" t="s">
        <v>38</v>
      </c>
      <c r="AB46">
        <v>10000</v>
      </c>
    </row>
    <row r="47" spans="1:28" x14ac:dyDescent="0.25">
      <c r="A47" t="str">
        <f t="shared" si="13"/>
        <v>0213</v>
      </c>
      <c r="B47" t="str">
        <f t="shared" si="7"/>
        <v xml:space="preserve">33        </v>
      </c>
      <c r="C47" t="str">
        <f t="shared" si="8"/>
        <v xml:space="preserve">1.S       </v>
      </c>
      <c r="D47" t="s">
        <v>253</v>
      </c>
      <c r="E47">
        <v>1055</v>
      </c>
      <c r="F47" t="s">
        <v>254</v>
      </c>
      <c r="G47" t="s">
        <v>255</v>
      </c>
      <c r="H47" t="str">
        <f t="shared" si="14"/>
        <v xml:space="preserve">1  </v>
      </c>
      <c r="I47" t="s">
        <v>256</v>
      </c>
      <c r="J47" t="s">
        <v>257</v>
      </c>
      <c r="K47" t="s">
        <v>258</v>
      </c>
      <c r="L47" t="str">
        <f>"07463"</f>
        <v>07463</v>
      </c>
      <c r="M47" t="str">
        <f>"2219"</f>
        <v>2219</v>
      </c>
      <c r="N47" t="s">
        <v>110</v>
      </c>
      <c r="O47" t="s">
        <v>35</v>
      </c>
      <c r="P47" t="s">
        <v>42</v>
      </c>
      <c r="Q47" t="s">
        <v>36</v>
      </c>
      <c r="R47" t="s">
        <v>36</v>
      </c>
      <c r="S47" t="str">
        <f t="shared" si="16"/>
        <v xml:space="preserve">     </v>
      </c>
      <c r="T47">
        <v>0</v>
      </c>
      <c r="U47" t="str">
        <f t="shared" si="17"/>
        <v xml:space="preserve">    </v>
      </c>
      <c r="V47">
        <v>0</v>
      </c>
      <c r="W47" t="str">
        <f t="shared" si="9"/>
        <v xml:space="preserve">147 </v>
      </c>
      <c r="X47" t="str">
        <f t="shared" si="10"/>
        <v>A147</v>
      </c>
      <c r="Y47">
        <v>10000</v>
      </c>
      <c r="Z47" t="s">
        <v>38</v>
      </c>
      <c r="AA47" t="s">
        <v>38</v>
      </c>
      <c r="AB47">
        <v>10000</v>
      </c>
    </row>
    <row r="48" spans="1:28" x14ac:dyDescent="0.25">
      <c r="A48" t="str">
        <f t="shared" si="13"/>
        <v>0213</v>
      </c>
      <c r="B48" t="str">
        <f t="shared" si="7"/>
        <v xml:space="preserve">33        </v>
      </c>
      <c r="C48" t="str">
        <f t="shared" si="8"/>
        <v xml:space="preserve">1.S       </v>
      </c>
      <c r="D48" t="s">
        <v>259</v>
      </c>
      <c r="E48">
        <v>1055</v>
      </c>
      <c r="F48" t="s">
        <v>260</v>
      </c>
      <c r="G48" t="s">
        <v>261</v>
      </c>
      <c r="H48" t="str">
        <f t="shared" si="14"/>
        <v xml:space="preserve">1  </v>
      </c>
      <c r="I48" t="s">
        <v>262</v>
      </c>
      <c r="J48" t="s">
        <v>263</v>
      </c>
      <c r="K48" t="s">
        <v>33</v>
      </c>
      <c r="L48" t="str">
        <f>"07020"</f>
        <v>07020</v>
      </c>
      <c r="M48" t="str">
        <f t="shared" ref="M48:M81" si="20">"    "</f>
        <v xml:space="preserve">    </v>
      </c>
      <c r="N48" t="s">
        <v>110</v>
      </c>
      <c r="O48" t="s">
        <v>35</v>
      </c>
      <c r="P48" t="s">
        <v>42</v>
      </c>
      <c r="Q48" t="s">
        <v>36</v>
      </c>
      <c r="R48" t="s">
        <v>36</v>
      </c>
      <c r="S48" t="str">
        <f t="shared" si="16"/>
        <v xml:space="preserve">     </v>
      </c>
      <c r="T48">
        <v>0</v>
      </c>
      <c r="U48" t="str">
        <f t="shared" si="17"/>
        <v xml:space="preserve">    </v>
      </c>
      <c r="V48">
        <v>0</v>
      </c>
      <c r="W48" t="str">
        <f t="shared" si="9"/>
        <v xml:space="preserve">147 </v>
      </c>
      <c r="X48" t="str">
        <f t="shared" si="10"/>
        <v>A147</v>
      </c>
      <c r="Y48">
        <v>10000</v>
      </c>
      <c r="Z48" t="s">
        <v>38</v>
      </c>
      <c r="AA48" t="s">
        <v>38</v>
      </c>
      <c r="AB48">
        <v>10000</v>
      </c>
    </row>
    <row r="49" spans="1:28" x14ac:dyDescent="0.25">
      <c r="A49" t="str">
        <f t="shared" si="13"/>
        <v>0213</v>
      </c>
      <c r="B49" t="str">
        <f t="shared" si="7"/>
        <v xml:space="preserve">33        </v>
      </c>
      <c r="C49" t="str">
        <f t="shared" si="8"/>
        <v xml:space="preserve">1.S       </v>
      </c>
      <c r="D49" t="s">
        <v>264</v>
      </c>
      <c r="E49">
        <v>1055</v>
      </c>
      <c r="F49" t="s">
        <v>265</v>
      </c>
      <c r="G49" t="s">
        <v>266</v>
      </c>
      <c r="H49" t="str">
        <f t="shared" si="14"/>
        <v xml:space="preserve">1  </v>
      </c>
      <c r="I49" t="s">
        <v>267</v>
      </c>
      <c r="J49" t="s">
        <v>268</v>
      </c>
      <c r="K49" t="s">
        <v>33</v>
      </c>
      <c r="L49" t="str">
        <f>"07020"</f>
        <v>07020</v>
      </c>
      <c r="M49" t="str">
        <f t="shared" si="20"/>
        <v xml:space="preserve">    </v>
      </c>
      <c r="N49" t="s">
        <v>110</v>
      </c>
      <c r="O49" t="s">
        <v>35</v>
      </c>
      <c r="P49" t="s">
        <v>42</v>
      </c>
      <c r="Q49" t="s">
        <v>36</v>
      </c>
      <c r="R49" t="s">
        <v>36</v>
      </c>
      <c r="S49" t="str">
        <f t="shared" si="16"/>
        <v xml:space="preserve">     </v>
      </c>
      <c r="T49">
        <v>0</v>
      </c>
      <c r="U49" t="str">
        <f t="shared" si="17"/>
        <v xml:space="preserve">    </v>
      </c>
      <c r="V49">
        <v>0</v>
      </c>
      <c r="W49" t="str">
        <f t="shared" si="9"/>
        <v xml:space="preserve">147 </v>
      </c>
      <c r="X49" t="str">
        <f t="shared" si="10"/>
        <v>A147</v>
      </c>
      <c r="Y49">
        <v>10000</v>
      </c>
      <c r="Z49" t="s">
        <v>38</v>
      </c>
      <c r="AA49" t="s">
        <v>38</v>
      </c>
      <c r="AB49">
        <v>10000</v>
      </c>
    </row>
    <row r="50" spans="1:28" x14ac:dyDescent="0.25">
      <c r="A50" t="str">
        <f t="shared" si="13"/>
        <v>0213</v>
      </c>
      <c r="B50" t="str">
        <f t="shared" ref="B50:B81" si="21">"33        "</f>
        <v xml:space="preserve">33        </v>
      </c>
      <c r="C50" t="str">
        <f t="shared" ref="C50:C81" si="22">"1.S       "</f>
        <v xml:space="preserve">1.S       </v>
      </c>
      <c r="D50" t="s">
        <v>269</v>
      </c>
      <c r="E50">
        <v>1055</v>
      </c>
      <c r="F50" t="s">
        <v>270</v>
      </c>
      <c r="G50" t="s">
        <v>271</v>
      </c>
      <c r="H50" t="str">
        <f t="shared" si="14"/>
        <v xml:space="preserve">1  </v>
      </c>
      <c r="I50" t="s">
        <v>272</v>
      </c>
      <c r="J50" t="s">
        <v>273</v>
      </c>
      <c r="K50" t="s">
        <v>33</v>
      </c>
      <c r="L50" t="str">
        <f>"07020"</f>
        <v>07020</v>
      </c>
      <c r="M50" t="str">
        <f t="shared" si="20"/>
        <v xml:space="preserve">    </v>
      </c>
      <c r="N50" t="s">
        <v>110</v>
      </c>
      <c r="O50" t="s">
        <v>35</v>
      </c>
      <c r="P50" t="s">
        <v>42</v>
      </c>
      <c r="Q50" t="s">
        <v>36</v>
      </c>
      <c r="R50" t="s">
        <v>36</v>
      </c>
      <c r="S50" t="str">
        <f t="shared" si="16"/>
        <v xml:space="preserve">     </v>
      </c>
      <c r="T50">
        <v>0</v>
      </c>
      <c r="U50" t="str">
        <f t="shared" si="17"/>
        <v xml:space="preserve">    </v>
      </c>
      <c r="V50">
        <v>0</v>
      </c>
      <c r="W50" t="str">
        <f t="shared" ref="W50:W81" si="23">"147 "</f>
        <v xml:space="preserve">147 </v>
      </c>
      <c r="X50" t="str">
        <f t="shared" ref="X50:X81" si="24">"A147"</f>
        <v>A147</v>
      </c>
      <c r="Y50">
        <v>10000</v>
      </c>
      <c r="Z50" t="s">
        <v>38</v>
      </c>
      <c r="AA50" t="s">
        <v>38</v>
      </c>
      <c r="AB50">
        <v>10000</v>
      </c>
    </row>
    <row r="51" spans="1:28" x14ac:dyDescent="0.25">
      <c r="A51" t="str">
        <f t="shared" si="13"/>
        <v>0213</v>
      </c>
      <c r="B51" t="str">
        <f t="shared" si="21"/>
        <v xml:space="preserve">33        </v>
      </c>
      <c r="C51" t="str">
        <f t="shared" si="22"/>
        <v xml:space="preserve">1.S       </v>
      </c>
      <c r="D51" t="s">
        <v>274</v>
      </c>
      <c r="E51">
        <v>1055</v>
      </c>
      <c r="F51" t="s">
        <v>275</v>
      </c>
      <c r="G51" t="s">
        <v>276</v>
      </c>
      <c r="H51" t="str">
        <f t="shared" si="14"/>
        <v xml:space="preserve">1  </v>
      </c>
      <c r="I51" t="s">
        <v>277</v>
      </c>
      <c r="J51" t="s">
        <v>278</v>
      </c>
      <c r="K51" t="s">
        <v>33</v>
      </c>
      <c r="L51" t="str">
        <f>"07020"</f>
        <v>07020</v>
      </c>
      <c r="M51" t="str">
        <f t="shared" si="20"/>
        <v xml:space="preserve">    </v>
      </c>
      <c r="N51" t="s">
        <v>110</v>
      </c>
      <c r="O51" t="s">
        <v>35</v>
      </c>
      <c r="P51" t="s">
        <v>42</v>
      </c>
      <c r="Q51" t="s">
        <v>36</v>
      </c>
      <c r="R51" t="s">
        <v>36</v>
      </c>
      <c r="S51" t="str">
        <f t="shared" si="16"/>
        <v xml:space="preserve">     </v>
      </c>
      <c r="T51">
        <v>0</v>
      </c>
      <c r="U51" t="str">
        <f t="shared" si="17"/>
        <v xml:space="preserve">    </v>
      </c>
      <c r="V51">
        <v>0</v>
      </c>
      <c r="W51" t="str">
        <f t="shared" si="23"/>
        <v xml:space="preserve">147 </v>
      </c>
      <c r="X51" t="str">
        <f t="shared" si="24"/>
        <v>A147</v>
      </c>
      <c r="Y51">
        <v>10000</v>
      </c>
      <c r="Z51" t="s">
        <v>38</v>
      </c>
      <c r="AA51" t="s">
        <v>38</v>
      </c>
      <c r="AB51">
        <v>10000</v>
      </c>
    </row>
    <row r="52" spans="1:28" x14ac:dyDescent="0.25">
      <c r="A52" t="str">
        <f t="shared" si="13"/>
        <v>0213</v>
      </c>
      <c r="B52" t="str">
        <f t="shared" si="21"/>
        <v xml:space="preserve">33        </v>
      </c>
      <c r="C52" t="str">
        <f t="shared" si="22"/>
        <v xml:space="preserve">1.S       </v>
      </c>
      <c r="D52" t="s">
        <v>279</v>
      </c>
      <c r="E52">
        <v>1055</v>
      </c>
      <c r="F52" t="s">
        <v>280</v>
      </c>
      <c r="G52" t="s">
        <v>281</v>
      </c>
      <c r="H52" t="str">
        <f t="shared" si="14"/>
        <v xml:space="preserve">1  </v>
      </c>
      <c r="I52" t="s">
        <v>282</v>
      </c>
      <c r="J52" t="s">
        <v>283</v>
      </c>
      <c r="K52" t="s">
        <v>284</v>
      </c>
      <c r="L52" t="str">
        <f>"07010"</f>
        <v>07010</v>
      </c>
      <c r="M52" t="str">
        <f t="shared" si="20"/>
        <v xml:space="preserve">    </v>
      </c>
      <c r="N52" t="s">
        <v>110</v>
      </c>
      <c r="O52" t="s">
        <v>35</v>
      </c>
      <c r="P52" t="s">
        <v>42</v>
      </c>
      <c r="Q52" t="s">
        <v>36</v>
      </c>
      <c r="R52" t="s">
        <v>36</v>
      </c>
      <c r="S52" t="str">
        <f t="shared" si="16"/>
        <v xml:space="preserve">     </v>
      </c>
      <c r="T52">
        <v>0</v>
      </c>
      <c r="U52" t="str">
        <f t="shared" si="17"/>
        <v xml:space="preserve">    </v>
      </c>
      <c r="V52">
        <v>0</v>
      </c>
      <c r="W52" t="str">
        <f t="shared" si="23"/>
        <v xml:space="preserve">147 </v>
      </c>
      <c r="X52" t="str">
        <f t="shared" si="24"/>
        <v>A147</v>
      </c>
      <c r="Y52">
        <v>10000</v>
      </c>
      <c r="Z52" t="s">
        <v>38</v>
      </c>
      <c r="AA52" t="s">
        <v>38</v>
      </c>
      <c r="AB52">
        <v>10000</v>
      </c>
    </row>
    <row r="53" spans="1:28" x14ac:dyDescent="0.25">
      <c r="A53" t="str">
        <f t="shared" si="13"/>
        <v>0213</v>
      </c>
      <c r="B53" t="str">
        <f t="shared" si="21"/>
        <v xml:space="preserve">33        </v>
      </c>
      <c r="C53" t="str">
        <f t="shared" si="22"/>
        <v xml:space="preserve">1.S       </v>
      </c>
      <c r="D53" t="s">
        <v>285</v>
      </c>
      <c r="E53">
        <v>1055</v>
      </c>
      <c r="F53" t="s">
        <v>286</v>
      </c>
      <c r="G53" t="s">
        <v>287</v>
      </c>
      <c r="H53" t="str">
        <f t="shared" si="14"/>
        <v xml:space="preserve">1  </v>
      </c>
      <c r="I53" t="s">
        <v>288</v>
      </c>
      <c r="J53" t="s">
        <v>289</v>
      </c>
      <c r="K53" t="s">
        <v>33</v>
      </c>
      <c r="L53" t="str">
        <f t="shared" ref="L53:L59" si="25">"07020"</f>
        <v>07020</v>
      </c>
      <c r="M53" t="str">
        <f t="shared" si="20"/>
        <v xml:space="preserve">    </v>
      </c>
      <c r="N53" t="s">
        <v>110</v>
      </c>
      <c r="O53" t="s">
        <v>35</v>
      </c>
      <c r="P53" t="s">
        <v>42</v>
      </c>
      <c r="Q53" t="s">
        <v>36</v>
      </c>
      <c r="R53" t="s">
        <v>36</v>
      </c>
      <c r="S53" t="str">
        <f t="shared" si="16"/>
        <v xml:space="preserve">     </v>
      </c>
      <c r="T53">
        <v>0</v>
      </c>
      <c r="U53" t="str">
        <f t="shared" si="17"/>
        <v xml:space="preserve">    </v>
      </c>
      <c r="V53">
        <v>0</v>
      </c>
      <c r="W53" t="str">
        <f t="shared" si="23"/>
        <v xml:space="preserve">147 </v>
      </c>
      <c r="X53" t="str">
        <f t="shared" si="24"/>
        <v>A147</v>
      </c>
      <c r="Y53">
        <v>10000</v>
      </c>
      <c r="Z53" t="s">
        <v>38</v>
      </c>
      <c r="AA53" t="s">
        <v>38</v>
      </c>
      <c r="AB53">
        <v>10000</v>
      </c>
    </row>
    <row r="54" spans="1:28" x14ac:dyDescent="0.25">
      <c r="A54" t="str">
        <f t="shared" si="13"/>
        <v>0213</v>
      </c>
      <c r="B54" t="str">
        <f t="shared" si="21"/>
        <v xml:space="preserve">33        </v>
      </c>
      <c r="C54" t="str">
        <f t="shared" si="22"/>
        <v xml:space="preserve">1.S       </v>
      </c>
      <c r="D54" t="s">
        <v>290</v>
      </c>
      <c r="E54">
        <v>1055</v>
      </c>
      <c r="F54" t="s">
        <v>291</v>
      </c>
      <c r="G54" t="s">
        <v>292</v>
      </c>
      <c r="H54" t="str">
        <f t="shared" si="14"/>
        <v xml:space="preserve">1  </v>
      </c>
      <c r="I54" t="s">
        <v>293</v>
      </c>
      <c r="J54" t="s">
        <v>294</v>
      </c>
      <c r="K54" t="s">
        <v>33</v>
      </c>
      <c r="L54" t="str">
        <f t="shared" si="25"/>
        <v>07020</v>
      </c>
      <c r="M54" t="str">
        <f t="shared" si="20"/>
        <v xml:space="preserve">    </v>
      </c>
      <c r="N54" t="s">
        <v>110</v>
      </c>
      <c r="O54" t="s">
        <v>35</v>
      </c>
      <c r="P54" t="s">
        <v>42</v>
      </c>
      <c r="Q54" t="s">
        <v>36</v>
      </c>
      <c r="R54" t="s">
        <v>36</v>
      </c>
      <c r="S54" t="str">
        <f t="shared" si="16"/>
        <v xml:space="preserve">     </v>
      </c>
      <c r="T54">
        <v>0</v>
      </c>
      <c r="U54" t="str">
        <f t="shared" si="17"/>
        <v xml:space="preserve">    </v>
      </c>
      <c r="V54">
        <v>0</v>
      </c>
      <c r="W54" t="str">
        <f t="shared" si="23"/>
        <v xml:space="preserve">147 </v>
      </c>
      <c r="X54" t="str">
        <f t="shared" si="24"/>
        <v>A147</v>
      </c>
      <c r="Y54">
        <v>10000</v>
      </c>
      <c r="Z54" t="s">
        <v>38</v>
      </c>
      <c r="AA54" t="s">
        <v>38</v>
      </c>
      <c r="AB54">
        <v>10000</v>
      </c>
    </row>
    <row r="55" spans="1:28" x14ac:dyDescent="0.25">
      <c r="A55" t="str">
        <f t="shared" si="13"/>
        <v>0213</v>
      </c>
      <c r="B55" t="str">
        <f t="shared" si="21"/>
        <v xml:space="preserve">33        </v>
      </c>
      <c r="C55" t="str">
        <f t="shared" si="22"/>
        <v xml:space="preserve">1.S       </v>
      </c>
      <c r="D55" t="s">
        <v>295</v>
      </c>
      <c r="E55">
        <v>1055</v>
      </c>
      <c r="F55" t="s">
        <v>296</v>
      </c>
      <c r="G55" t="s">
        <v>297</v>
      </c>
      <c r="H55" t="str">
        <f t="shared" si="14"/>
        <v xml:space="preserve">1  </v>
      </c>
      <c r="I55" t="s">
        <v>298</v>
      </c>
      <c r="J55" t="s">
        <v>299</v>
      </c>
      <c r="K55" t="s">
        <v>33</v>
      </c>
      <c r="L55" t="str">
        <f t="shared" si="25"/>
        <v>07020</v>
      </c>
      <c r="M55" t="str">
        <f t="shared" si="20"/>
        <v xml:space="preserve">    </v>
      </c>
      <c r="N55" t="s">
        <v>110</v>
      </c>
      <c r="O55" t="s">
        <v>35</v>
      </c>
      <c r="P55" t="s">
        <v>42</v>
      </c>
      <c r="Q55" t="s">
        <v>36</v>
      </c>
      <c r="R55" t="s">
        <v>36</v>
      </c>
      <c r="S55" t="str">
        <f t="shared" si="16"/>
        <v xml:space="preserve">     </v>
      </c>
      <c r="T55">
        <v>0</v>
      </c>
      <c r="U55" t="str">
        <f t="shared" si="17"/>
        <v xml:space="preserve">    </v>
      </c>
      <c r="V55">
        <v>0</v>
      </c>
      <c r="W55" t="str">
        <f t="shared" si="23"/>
        <v xml:space="preserve">147 </v>
      </c>
      <c r="X55" t="str">
        <f t="shared" si="24"/>
        <v>A147</v>
      </c>
      <c r="Y55">
        <v>10000</v>
      </c>
      <c r="Z55" t="s">
        <v>38</v>
      </c>
      <c r="AA55" t="s">
        <v>38</v>
      </c>
      <c r="AB55">
        <v>10000</v>
      </c>
    </row>
    <row r="56" spans="1:28" x14ac:dyDescent="0.25">
      <c r="A56" t="str">
        <f t="shared" si="13"/>
        <v>0213</v>
      </c>
      <c r="B56" t="str">
        <f t="shared" si="21"/>
        <v xml:space="preserve">33        </v>
      </c>
      <c r="C56" t="str">
        <f t="shared" si="22"/>
        <v xml:space="preserve">1.S       </v>
      </c>
      <c r="D56" t="s">
        <v>300</v>
      </c>
      <c r="E56">
        <v>1055</v>
      </c>
      <c r="F56" t="s">
        <v>301</v>
      </c>
      <c r="G56" t="s">
        <v>302</v>
      </c>
      <c r="H56" t="str">
        <f t="shared" si="14"/>
        <v xml:space="preserve">1  </v>
      </c>
      <c r="I56" t="s">
        <v>303</v>
      </c>
      <c r="J56" t="s">
        <v>304</v>
      </c>
      <c r="K56" t="s">
        <v>33</v>
      </c>
      <c r="L56" t="str">
        <f t="shared" si="25"/>
        <v>07020</v>
      </c>
      <c r="M56" t="str">
        <f t="shared" si="20"/>
        <v xml:space="preserve">    </v>
      </c>
      <c r="N56" t="s">
        <v>110</v>
      </c>
      <c r="O56" t="s">
        <v>35</v>
      </c>
      <c r="P56" t="s">
        <v>42</v>
      </c>
      <c r="Q56" t="s">
        <v>36</v>
      </c>
      <c r="R56" t="s">
        <v>36</v>
      </c>
      <c r="S56" t="str">
        <f t="shared" si="16"/>
        <v xml:space="preserve">     </v>
      </c>
      <c r="T56">
        <v>0</v>
      </c>
      <c r="U56" t="str">
        <f t="shared" si="17"/>
        <v xml:space="preserve">    </v>
      </c>
      <c r="V56">
        <v>0</v>
      </c>
      <c r="W56" t="str">
        <f t="shared" si="23"/>
        <v xml:space="preserve">147 </v>
      </c>
      <c r="X56" t="str">
        <f t="shared" si="24"/>
        <v>A147</v>
      </c>
      <c r="Y56">
        <v>10000</v>
      </c>
      <c r="Z56" t="s">
        <v>38</v>
      </c>
      <c r="AA56" t="s">
        <v>38</v>
      </c>
      <c r="AB56">
        <v>10000</v>
      </c>
    </row>
    <row r="57" spans="1:28" x14ac:dyDescent="0.25">
      <c r="A57" t="str">
        <f t="shared" si="13"/>
        <v>0213</v>
      </c>
      <c r="B57" t="str">
        <f t="shared" si="21"/>
        <v xml:space="preserve">33        </v>
      </c>
      <c r="C57" t="str">
        <f t="shared" si="22"/>
        <v xml:space="preserve">1.S       </v>
      </c>
      <c r="D57" t="s">
        <v>305</v>
      </c>
      <c r="E57">
        <v>1055</v>
      </c>
      <c r="F57" t="s">
        <v>306</v>
      </c>
      <c r="G57" t="s">
        <v>307</v>
      </c>
      <c r="H57" t="str">
        <f t="shared" si="14"/>
        <v xml:space="preserve">1  </v>
      </c>
      <c r="I57" t="s">
        <v>308</v>
      </c>
      <c r="J57" t="s">
        <v>309</v>
      </c>
      <c r="K57" t="s">
        <v>33</v>
      </c>
      <c r="L57" t="str">
        <f t="shared" si="25"/>
        <v>07020</v>
      </c>
      <c r="M57" t="str">
        <f t="shared" si="20"/>
        <v xml:space="preserve">    </v>
      </c>
      <c r="N57" t="s">
        <v>110</v>
      </c>
      <c r="O57" t="s">
        <v>35</v>
      </c>
      <c r="P57" t="s">
        <v>42</v>
      </c>
      <c r="Q57" t="s">
        <v>36</v>
      </c>
      <c r="R57" t="s">
        <v>36</v>
      </c>
      <c r="S57" t="str">
        <f t="shared" si="16"/>
        <v xml:space="preserve">     </v>
      </c>
      <c r="T57">
        <v>1982</v>
      </c>
      <c r="U57" t="str">
        <f t="shared" si="17"/>
        <v xml:space="preserve">    </v>
      </c>
      <c r="V57">
        <v>0</v>
      </c>
      <c r="W57" t="str">
        <f t="shared" si="23"/>
        <v xml:space="preserve">147 </v>
      </c>
      <c r="X57" t="str">
        <f t="shared" si="24"/>
        <v>A147</v>
      </c>
      <c r="Y57">
        <v>10000</v>
      </c>
      <c r="Z57" t="s">
        <v>38</v>
      </c>
      <c r="AA57" t="s">
        <v>38</v>
      </c>
      <c r="AB57">
        <v>10000</v>
      </c>
    </row>
    <row r="58" spans="1:28" x14ac:dyDescent="0.25">
      <c r="A58" t="str">
        <f t="shared" si="13"/>
        <v>0213</v>
      </c>
      <c r="B58" t="str">
        <f t="shared" si="21"/>
        <v xml:space="preserve">33        </v>
      </c>
      <c r="C58" t="str">
        <f t="shared" si="22"/>
        <v xml:space="preserve">1.S       </v>
      </c>
      <c r="D58" t="s">
        <v>310</v>
      </c>
      <c r="E58">
        <v>1055</v>
      </c>
      <c r="F58" t="s">
        <v>311</v>
      </c>
      <c r="G58" t="s">
        <v>312</v>
      </c>
      <c r="H58" t="str">
        <f t="shared" si="14"/>
        <v xml:space="preserve">1  </v>
      </c>
      <c r="I58" t="s">
        <v>313</v>
      </c>
      <c r="J58" t="s">
        <v>314</v>
      </c>
      <c r="K58" t="s">
        <v>91</v>
      </c>
      <c r="L58" t="str">
        <f t="shared" si="25"/>
        <v>07020</v>
      </c>
      <c r="M58" t="str">
        <f t="shared" si="20"/>
        <v xml:space="preserve">    </v>
      </c>
      <c r="N58" t="s">
        <v>110</v>
      </c>
      <c r="O58" t="s">
        <v>35</v>
      </c>
      <c r="P58" t="s">
        <v>42</v>
      </c>
      <c r="Q58" t="s">
        <v>36</v>
      </c>
      <c r="R58" t="s">
        <v>36</v>
      </c>
      <c r="S58" t="str">
        <f t="shared" si="16"/>
        <v xml:space="preserve">     </v>
      </c>
      <c r="T58">
        <v>0</v>
      </c>
      <c r="U58" t="str">
        <f t="shared" si="17"/>
        <v xml:space="preserve">    </v>
      </c>
      <c r="V58">
        <v>0</v>
      </c>
      <c r="W58" t="str">
        <f t="shared" si="23"/>
        <v xml:space="preserve">147 </v>
      </c>
      <c r="X58" t="str">
        <f t="shared" si="24"/>
        <v>A147</v>
      </c>
      <c r="Y58">
        <v>10000</v>
      </c>
      <c r="Z58" t="s">
        <v>38</v>
      </c>
      <c r="AA58" t="s">
        <v>38</v>
      </c>
      <c r="AB58">
        <v>10000</v>
      </c>
    </row>
    <row r="59" spans="1:28" x14ac:dyDescent="0.25">
      <c r="A59" t="str">
        <f t="shared" si="13"/>
        <v>0213</v>
      </c>
      <c r="B59" t="str">
        <f t="shared" si="21"/>
        <v xml:space="preserve">33        </v>
      </c>
      <c r="C59" t="str">
        <f t="shared" si="22"/>
        <v xml:space="preserve">1.S       </v>
      </c>
      <c r="D59" t="s">
        <v>315</v>
      </c>
      <c r="E59">
        <v>1055</v>
      </c>
      <c r="F59" t="s">
        <v>316</v>
      </c>
      <c r="G59" t="s">
        <v>317</v>
      </c>
      <c r="H59" t="str">
        <f t="shared" si="14"/>
        <v xml:space="preserve">1  </v>
      </c>
      <c r="I59" t="s">
        <v>318</v>
      </c>
      <c r="J59" t="s">
        <v>319</v>
      </c>
      <c r="K59" t="s">
        <v>33</v>
      </c>
      <c r="L59" t="str">
        <f t="shared" si="25"/>
        <v>07020</v>
      </c>
      <c r="M59" t="str">
        <f t="shared" si="20"/>
        <v xml:space="preserve">    </v>
      </c>
      <c r="N59" t="s">
        <v>110</v>
      </c>
      <c r="O59" t="s">
        <v>35</v>
      </c>
      <c r="P59" t="s">
        <v>42</v>
      </c>
      <c r="Q59" t="s">
        <v>36</v>
      </c>
      <c r="R59" t="s">
        <v>36</v>
      </c>
      <c r="S59" t="str">
        <f t="shared" si="16"/>
        <v xml:space="preserve">     </v>
      </c>
      <c r="T59">
        <v>0</v>
      </c>
      <c r="U59" t="str">
        <f t="shared" si="17"/>
        <v xml:space="preserve">    </v>
      </c>
      <c r="V59">
        <v>0</v>
      </c>
      <c r="W59" t="str">
        <f t="shared" si="23"/>
        <v xml:space="preserve">147 </v>
      </c>
      <c r="X59" t="str">
        <f t="shared" si="24"/>
        <v>A147</v>
      </c>
      <c r="Y59">
        <v>10000</v>
      </c>
      <c r="Z59" t="s">
        <v>38</v>
      </c>
      <c r="AA59" t="s">
        <v>38</v>
      </c>
      <c r="AB59">
        <v>10000</v>
      </c>
    </row>
    <row r="60" spans="1:28" x14ac:dyDescent="0.25">
      <c r="A60" t="str">
        <f t="shared" si="13"/>
        <v>0213</v>
      </c>
      <c r="B60" t="str">
        <f t="shared" si="21"/>
        <v xml:space="preserve">33        </v>
      </c>
      <c r="C60" t="str">
        <f t="shared" si="22"/>
        <v xml:space="preserve">1.S       </v>
      </c>
      <c r="D60" t="s">
        <v>320</v>
      </c>
      <c r="E60">
        <v>1055</v>
      </c>
      <c r="F60" t="s">
        <v>321</v>
      </c>
      <c r="G60" t="s">
        <v>322</v>
      </c>
      <c r="H60" t="str">
        <f t="shared" si="14"/>
        <v xml:space="preserve">1  </v>
      </c>
      <c r="I60" t="s">
        <v>323</v>
      </c>
      <c r="J60" t="s">
        <v>324</v>
      </c>
      <c r="K60" t="s">
        <v>325</v>
      </c>
      <c r="L60" t="str">
        <f>"07002"</f>
        <v>07002</v>
      </c>
      <c r="M60" t="str">
        <f t="shared" si="20"/>
        <v xml:space="preserve">    </v>
      </c>
      <c r="N60" t="s">
        <v>110</v>
      </c>
      <c r="O60" t="s">
        <v>35</v>
      </c>
      <c r="P60" t="s">
        <v>42</v>
      </c>
      <c r="Q60" t="s">
        <v>36</v>
      </c>
      <c r="R60" t="s">
        <v>36</v>
      </c>
      <c r="S60" t="str">
        <f t="shared" si="16"/>
        <v xml:space="preserve">     </v>
      </c>
      <c r="T60">
        <v>0</v>
      </c>
      <c r="U60" t="str">
        <f t="shared" si="17"/>
        <v xml:space="preserve">    </v>
      </c>
      <c r="V60">
        <v>0</v>
      </c>
      <c r="W60" t="str">
        <f t="shared" si="23"/>
        <v xml:space="preserve">147 </v>
      </c>
      <c r="X60" t="str">
        <f t="shared" si="24"/>
        <v>A147</v>
      </c>
      <c r="Y60">
        <v>10000</v>
      </c>
      <c r="Z60" t="s">
        <v>38</v>
      </c>
      <c r="AA60" t="s">
        <v>38</v>
      </c>
      <c r="AB60">
        <v>10000</v>
      </c>
    </row>
    <row r="61" spans="1:28" x14ac:dyDescent="0.25">
      <c r="A61" t="str">
        <f t="shared" si="13"/>
        <v>0213</v>
      </c>
      <c r="B61" t="str">
        <f t="shared" si="21"/>
        <v xml:space="preserve">33        </v>
      </c>
      <c r="C61" t="str">
        <f t="shared" si="22"/>
        <v xml:space="preserve">1.S       </v>
      </c>
      <c r="D61" t="s">
        <v>326</v>
      </c>
      <c r="E61">
        <v>1055</v>
      </c>
      <c r="F61" t="s">
        <v>327</v>
      </c>
      <c r="G61" t="s">
        <v>328</v>
      </c>
      <c r="H61" t="str">
        <f t="shared" si="14"/>
        <v xml:space="preserve">1  </v>
      </c>
      <c r="I61" t="s">
        <v>329</v>
      </c>
      <c r="J61" t="s">
        <v>330</v>
      </c>
      <c r="K61" t="s">
        <v>331</v>
      </c>
      <c r="L61" t="str">
        <f>"89136"</f>
        <v>89136</v>
      </c>
      <c r="M61" t="str">
        <f t="shared" si="20"/>
        <v xml:space="preserve">    </v>
      </c>
      <c r="N61" t="s">
        <v>110</v>
      </c>
      <c r="O61" t="s">
        <v>35</v>
      </c>
      <c r="P61" t="s">
        <v>42</v>
      </c>
      <c r="Q61" t="s">
        <v>36</v>
      </c>
      <c r="R61" t="s">
        <v>36</v>
      </c>
      <c r="S61" t="str">
        <f t="shared" si="16"/>
        <v xml:space="preserve">     </v>
      </c>
      <c r="T61">
        <v>0</v>
      </c>
      <c r="U61" t="str">
        <f t="shared" si="17"/>
        <v xml:space="preserve">    </v>
      </c>
      <c r="V61">
        <v>0</v>
      </c>
      <c r="W61" t="str">
        <f t="shared" si="23"/>
        <v xml:space="preserve">147 </v>
      </c>
      <c r="X61" t="str">
        <f t="shared" si="24"/>
        <v>A147</v>
      </c>
      <c r="Y61">
        <v>10000</v>
      </c>
      <c r="Z61" t="s">
        <v>38</v>
      </c>
      <c r="AA61" t="s">
        <v>38</v>
      </c>
      <c r="AB61">
        <v>10000</v>
      </c>
    </row>
    <row r="62" spans="1:28" x14ac:dyDescent="0.25">
      <c r="A62" t="str">
        <f t="shared" si="13"/>
        <v>0213</v>
      </c>
      <c r="B62" t="str">
        <f t="shared" si="21"/>
        <v xml:space="preserve">33        </v>
      </c>
      <c r="C62" t="str">
        <f t="shared" si="22"/>
        <v xml:space="preserve">1.S       </v>
      </c>
      <c r="D62" t="s">
        <v>332</v>
      </c>
      <c r="E62">
        <v>1055</v>
      </c>
      <c r="F62" t="s">
        <v>333</v>
      </c>
      <c r="G62" t="s">
        <v>334</v>
      </c>
      <c r="H62" t="str">
        <f t="shared" si="14"/>
        <v xml:space="preserve">1  </v>
      </c>
      <c r="I62" t="s">
        <v>335</v>
      </c>
      <c r="J62" t="s">
        <v>336</v>
      </c>
      <c r="K62" t="s">
        <v>337</v>
      </c>
      <c r="L62" t="str">
        <f>"92675"</f>
        <v>92675</v>
      </c>
      <c r="M62" t="str">
        <f t="shared" si="20"/>
        <v xml:space="preserve">    </v>
      </c>
      <c r="N62" t="s">
        <v>110</v>
      </c>
      <c r="O62" t="s">
        <v>35</v>
      </c>
      <c r="P62" t="s">
        <v>42</v>
      </c>
      <c r="Q62" t="s">
        <v>36</v>
      </c>
      <c r="R62" t="s">
        <v>36</v>
      </c>
      <c r="S62" t="str">
        <f t="shared" si="16"/>
        <v xml:space="preserve">     </v>
      </c>
      <c r="T62">
        <v>0</v>
      </c>
      <c r="U62" t="str">
        <f t="shared" si="17"/>
        <v xml:space="preserve">    </v>
      </c>
      <c r="V62">
        <v>0</v>
      </c>
      <c r="W62" t="str">
        <f t="shared" si="23"/>
        <v xml:space="preserve">147 </v>
      </c>
      <c r="X62" t="str">
        <f t="shared" si="24"/>
        <v>A147</v>
      </c>
      <c r="Y62">
        <v>10000</v>
      </c>
      <c r="Z62" t="s">
        <v>38</v>
      </c>
      <c r="AA62" t="s">
        <v>38</v>
      </c>
      <c r="AB62">
        <v>10000</v>
      </c>
    </row>
    <row r="63" spans="1:28" x14ac:dyDescent="0.25">
      <c r="A63" t="str">
        <f t="shared" si="13"/>
        <v>0213</v>
      </c>
      <c r="B63" t="str">
        <f t="shared" si="21"/>
        <v xml:space="preserve">33        </v>
      </c>
      <c r="C63" t="str">
        <f t="shared" si="22"/>
        <v xml:space="preserve">1.S       </v>
      </c>
      <c r="D63" t="s">
        <v>338</v>
      </c>
      <c r="E63">
        <v>1055</v>
      </c>
      <c r="F63" t="s">
        <v>339</v>
      </c>
      <c r="G63" t="s">
        <v>340</v>
      </c>
      <c r="H63" t="str">
        <f t="shared" si="14"/>
        <v xml:space="preserve">1  </v>
      </c>
      <c r="I63" t="s">
        <v>341</v>
      </c>
      <c r="J63" t="s">
        <v>342</v>
      </c>
      <c r="K63" t="s">
        <v>33</v>
      </c>
      <c r="L63" t="str">
        <f>"07020"</f>
        <v>07020</v>
      </c>
      <c r="M63" t="str">
        <f t="shared" si="20"/>
        <v xml:space="preserve">    </v>
      </c>
      <c r="N63" t="s">
        <v>110</v>
      </c>
      <c r="O63" t="s">
        <v>35</v>
      </c>
      <c r="P63" t="s">
        <v>42</v>
      </c>
      <c r="Q63" t="s">
        <v>36</v>
      </c>
      <c r="R63" t="s">
        <v>36</v>
      </c>
      <c r="S63" t="str">
        <f t="shared" si="16"/>
        <v xml:space="preserve">     </v>
      </c>
      <c r="T63">
        <v>0</v>
      </c>
      <c r="U63" t="str">
        <f t="shared" si="17"/>
        <v xml:space="preserve">    </v>
      </c>
      <c r="V63">
        <v>0</v>
      </c>
      <c r="W63" t="str">
        <f t="shared" si="23"/>
        <v xml:space="preserve">147 </v>
      </c>
      <c r="X63" t="str">
        <f t="shared" si="24"/>
        <v>A147</v>
      </c>
      <c r="Y63">
        <v>10000</v>
      </c>
      <c r="Z63" t="s">
        <v>38</v>
      </c>
      <c r="AA63" t="s">
        <v>38</v>
      </c>
      <c r="AB63">
        <v>10000</v>
      </c>
    </row>
    <row r="64" spans="1:28" x14ac:dyDescent="0.25">
      <c r="A64" t="str">
        <f t="shared" si="13"/>
        <v>0213</v>
      </c>
      <c r="B64" t="str">
        <f t="shared" si="21"/>
        <v xml:space="preserve">33        </v>
      </c>
      <c r="C64" t="str">
        <f t="shared" si="22"/>
        <v xml:space="preserve">1.S       </v>
      </c>
      <c r="D64" t="s">
        <v>343</v>
      </c>
      <c r="E64">
        <v>1055</v>
      </c>
      <c r="F64" t="s">
        <v>344</v>
      </c>
      <c r="G64" t="s">
        <v>345</v>
      </c>
      <c r="H64" t="str">
        <f t="shared" si="14"/>
        <v xml:space="preserve">1  </v>
      </c>
      <c r="I64" t="s">
        <v>346</v>
      </c>
      <c r="J64" t="s">
        <v>347</v>
      </c>
      <c r="K64" t="s">
        <v>33</v>
      </c>
      <c r="L64" t="str">
        <f>"07020"</f>
        <v>07020</v>
      </c>
      <c r="M64" t="str">
        <f t="shared" si="20"/>
        <v xml:space="preserve">    </v>
      </c>
      <c r="N64" t="s">
        <v>110</v>
      </c>
      <c r="O64" t="s">
        <v>35</v>
      </c>
      <c r="P64" t="s">
        <v>42</v>
      </c>
      <c r="Q64" t="s">
        <v>36</v>
      </c>
      <c r="R64" t="s">
        <v>36</v>
      </c>
      <c r="S64" t="str">
        <f t="shared" si="16"/>
        <v xml:space="preserve">     </v>
      </c>
      <c r="T64">
        <v>0</v>
      </c>
      <c r="U64" t="str">
        <f t="shared" si="17"/>
        <v xml:space="preserve">    </v>
      </c>
      <c r="V64">
        <v>0</v>
      </c>
      <c r="W64" t="str">
        <f t="shared" si="23"/>
        <v xml:space="preserve">147 </v>
      </c>
      <c r="X64" t="str">
        <f t="shared" si="24"/>
        <v>A147</v>
      </c>
      <c r="Y64">
        <v>10000</v>
      </c>
      <c r="Z64" t="s">
        <v>38</v>
      </c>
      <c r="AA64" t="s">
        <v>38</v>
      </c>
      <c r="AB64">
        <v>10000</v>
      </c>
    </row>
    <row r="65" spans="1:28" x14ac:dyDescent="0.25">
      <c r="A65" t="str">
        <f t="shared" si="13"/>
        <v>0213</v>
      </c>
      <c r="B65" t="str">
        <f t="shared" si="21"/>
        <v xml:space="preserve">33        </v>
      </c>
      <c r="C65" t="str">
        <f t="shared" si="22"/>
        <v xml:space="preserve">1.S       </v>
      </c>
      <c r="D65" t="s">
        <v>348</v>
      </c>
      <c r="E65">
        <v>1055</v>
      </c>
      <c r="F65" t="s">
        <v>349</v>
      </c>
      <c r="G65" t="s">
        <v>350</v>
      </c>
      <c r="H65" t="str">
        <f t="shared" si="14"/>
        <v xml:space="preserve">1  </v>
      </c>
      <c r="I65" t="s">
        <v>351</v>
      </c>
      <c r="J65" t="s">
        <v>352</v>
      </c>
      <c r="K65" t="s">
        <v>33</v>
      </c>
      <c r="L65" t="str">
        <f>"07020"</f>
        <v>07020</v>
      </c>
      <c r="M65" t="str">
        <f t="shared" si="20"/>
        <v xml:space="preserve">    </v>
      </c>
      <c r="N65" t="s">
        <v>110</v>
      </c>
      <c r="O65" t="s">
        <v>35</v>
      </c>
      <c r="P65" t="s">
        <v>42</v>
      </c>
      <c r="Q65" t="s">
        <v>36</v>
      </c>
      <c r="R65" t="s">
        <v>36</v>
      </c>
      <c r="S65" t="str">
        <f t="shared" si="16"/>
        <v xml:space="preserve">     </v>
      </c>
      <c r="T65">
        <v>0</v>
      </c>
      <c r="U65" t="str">
        <f t="shared" si="17"/>
        <v xml:space="preserve">    </v>
      </c>
      <c r="V65">
        <v>0</v>
      </c>
      <c r="W65" t="str">
        <f t="shared" si="23"/>
        <v xml:space="preserve">147 </v>
      </c>
      <c r="X65" t="str">
        <f t="shared" si="24"/>
        <v>A147</v>
      </c>
      <c r="Y65">
        <v>10000</v>
      </c>
      <c r="Z65" t="s">
        <v>38</v>
      </c>
      <c r="AA65" t="s">
        <v>38</v>
      </c>
      <c r="AB65">
        <v>10000</v>
      </c>
    </row>
    <row r="66" spans="1:28" x14ac:dyDescent="0.25">
      <c r="A66" t="str">
        <f t="shared" ref="A66:A97" si="26">"0213"</f>
        <v>0213</v>
      </c>
      <c r="B66" t="str">
        <f t="shared" si="21"/>
        <v xml:space="preserve">33        </v>
      </c>
      <c r="C66" t="str">
        <f t="shared" si="22"/>
        <v xml:space="preserve">1.S       </v>
      </c>
      <c r="D66" t="s">
        <v>353</v>
      </c>
      <c r="E66">
        <v>1055</v>
      </c>
      <c r="F66" t="s">
        <v>354</v>
      </c>
      <c r="G66" t="s">
        <v>355</v>
      </c>
      <c r="H66" t="str">
        <f t="shared" ref="H66:H97" si="27">"1  "</f>
        <v xml:space="preserve">1  </v>
      </c>
      <c r="I66" t="s">
        <v>356</v>
      </c>
      <c r="J66" t="s">
        <v>357</v>
      </c>
      <c r="K66" t="s">
        <v>33</v>
      </c>
      <c r="L66" t="str">
        <f>"07020"</f>
        <v>07020</v>
      </c>
      <c r="M66" t="str">
        <f t="shared" si="20"/>
        <v xml:space="preserve">    </v>
      </c>
      <c r="N66" t="s">
        <v>110</v>
      </c>
      <c r="O66" t="s">
        <v>35</v>
      </c>
      <c r="P66" t="s">
        <v>42</v>
      </c>
      <c r="Q66" t="s">
        <v>36</v>
      </c>
      <c r="R66" t="s">
        <v>36</v>
      </c>
      <c r="S66" t="str">
        <f t="shared" si="16"/>
        <v xml:space="preserve">     </v>
      </c>
      <c r="T66">
        <v>0</v>
      </c>
      <c r="U66" t="str">
        <f t="shared" si="17"/>
        <v xml:space="preserve">    </v>
      </c>
      <c r="V66">
        <v>0</v>
      </c>
      <c r="W66" t="str">
        <f t="shared" si="23"/>
        <v xml:space="preserve">147 </v>
      </c>
      <c r="X66" t="str">
        <f t="shared" si="24"/>
        <v>A147</v>
      </c>
      <c r="Y66">
        <v>10000</v>
      </c>
      <c r="Z66" t="s">
        <v>38</v>
      </c>
      <c r="AA66" t="s">
        <v>38</v>
      </c>
      <c r="AB66">
        <v>10000</v>
      </c>
    </row>
    <row r="67" spans="1:28" x14ac:dyDescent="0.25">
      <c r="A67" t="str">
        <f t="shared" si="26"/>
        <v>0213</v>
      </c>
      <c r="B67" t="str">
        <f t="shared" si="21"/>
        <v xml:space="preserve">33        </v>
      </c>
      <c r="C67" t="str">
        <f t="shared" si="22"/>
        <v xml:space="preserve">1.S       </v>
      </c>
      <c r="D67" t="s">
        <v>358</v>
      </c>
      <c r="E67">
        <v>1055</v>
      </c>
      <c r="F67" t="s">
        <v>359</v>
      </c>
      <c r="G67" t="s">
        <v>360</v>
      </c>
      <c r="H67" t="str">
        <f t="shared" si="27"/>
        <v xml:space="preserve">1  </v>
      </c>
      <c r="I67" t="s">
        <v>361</v>
      </c>
      <c r="J67" t="s">
        <v>362</v>
      </c>
      <c r="K67" t="s">
        <v>33</v>
      </c>
      <c r="L67" t="str">
        <f>"07020"</f>
        <v>07020</v>
      </c>
      <c r="M67" t="str">
        <f t="shared" si="20"/>
        <v xml:space="preserve">    </v>
      </c>
      <c r="N67" t="s">
        <v>110</v>
      </c>
      <c r="O67" t="s">
        <v>35</v>
      </c>
      <c r="P67" t="s">
        <v>42</v>
      </c>
      <c r="Q67" t="s">
        <v>36</v>
      </c>
      <c r="R67" t="s">
        <v>36</v>
      </c>
      <c r="S67" t="str">
        <f t="shared" si="16"/>
        <v xml:space="preserve">     </v>
      </c>
      <c r="T67">
        <v>0</v>
      </c>
      <c r="U67" t="str">
        <f t="shared" si="17"/>
        <v xml:space="preserve">    </v>
      </c>
      <c r="V67">
        <v>0</v>
      </c>
      <c r="W67" t="str">
        <f t="shared" si="23"/>
        <v xml:space="preserve">147 </v>
      </c>
      <c r="X67" t="str">
        <f t="shared" si="24"/>
        <v>A147</v>
      </c>
      <c r="Y67">
        <v>10000</v>
      </c>
      <c r="Z67" t="s">
        <v>38</v>
      </c>
      <c r="AA67" t="s">
        <v>38</v>
      </c>
      <c r="AB67">
        <v>10000</v>
      </c>
    </row>
    <row r="68" spans="1:28" x14ac:dyDescent="0.25">
      <c r="A68" t="str">
        <f t="shared" si="26"/>
        <v>0213</v>
      </c>
      <c r="B68" t="str">
        <f t="shared" si="21"/>
        <v xml:space="preserve">33        </v>
      </c>
      <c r="C68" t="str">
        <f t="shared" si="22"/>
        <v xml:space="preserve">1.S       </v>
      </c>
      <c r="D68" t="s">
        <v>363</v>
      </c>
      <c r="E68">
        <v>1055</v>
      </c>
      <c r="F68" t="s">
        <v>364</v>
      </c>
      <c r="G68" t="s">
        <v>365</v>
      </c>
      <c r="H68" t="str">
        <f t="shared" si="27"/>
        <v xml:space="preserve">1  </v>
      </c>
      <c r="I68" t="s">
        <v>366</v>
      </c>
      <c r="J68" t="s">
        <v>367</v>
      </c>
      <c r="K68" t="s">
        <v>368</v>
      </c>
      <c r="L68" t="str">
        <f>"10956"</f>
        <v>10956</v>
      </c>
      <c r="M68" t="str">
        <f t="shared" si="20"/>
        <v xml:space="preserve">    </v>
      </c>
      <c r="N68" t="s">
        <v>110</v>
      </c>
      <c r="O68" t="s">
        <v>35</v>
      </c>
      <c r="P68" t="s">
        <v>42</v>
      </c>
      <c r="Q68" t="s">
        <v>36</v>
      </c>
      <c r="R68" t="s">
        <v>36</v>
      </c>
      <c r="S68" t="str">
        <f t="shared" si="16"/>
        <v xml:space="preserve">     </v>
      </c>
      <c r="T68">
        <v>0</v>
      </c>
      <c r="U68" t="str">
        <f t="shared" si="17"/>
        <v xml:space="preserve">    </v>
      </c>
      <c r="V68">
        <v>0</v>
      </c>
      <c r="W68" t="str">
        <f t="shared" si="23"/>
        <v xml:space="preserve">147 </v>
      </c>
      <c r="X68" t="str">
        <f t="shared" si="24"/>
        <v>A147</v>
      </c>
      <c r="Y68">
        <v>10000</v>
      </c>
      <c r="Z68" t="s">
        <v>38</v>
      </c>
      <c r="AA68" t="s">
        <v>38</v>
      </c>
      <c r="AB68">
        <v>10000</v>
      </c>
    </row>
    <row r="69" spans="1:28" x14ac:dyDescent="0.25">
      <c r="A69" t="str">
        <f t="shared" si="26"/>
        <v>0213</v>
      </c>
      <c r="B69" t="str">
        <f t="shared" si="21"/>
        <v xml:space="preserve">33        </v>
      </c>
      <c r="C69" t="str">
        <f t="shared" si="22"/>
        <v xml:space="preserve">1.S       </v>
      </c>
      <c r="D69" t="s">
        <v>369</v>
      </c>
      <c r="E69">
        <v>1055</v>
      </c>
      <c r="F69" t="s">
        <v>370</v>
      </c>
      <c r="G69" t="s">
        <v>371</v>
      </c>
      <c r="H69" t="str">
        <f t="shared" si="27"/>
        <v xml:space="preserve">1  </v>
      </c>
      <c r="I69" t="s">
        <v>372</v>
      </c>
      <c r="J69" t="s">
        <v>289</v>
      </c>
      <c r="K69" t="s">
        <v>33</v>
      </c>
      <c r="L69" t="str">
        <f>"07020"</f>
        <v>07020</v>
      </c>
      <c r="M69" t="str">
        <f t="shared" si="20"/>
        <v xml:space="preserve">    </v>
      </c>
      <c r="N69" t="s">
        <v>110</v>
      </c>
      <c r="O69" t="s">
        <v>35</v>
      </c>
      <c r="P69" t="s">
        <v>42</v>
      </c>
      <c r="Q69" t="s">
        <v>36</v>
      </c>
      <c r="R69" t="s">
        <v>36</v>
      </c>
      <c r="S69" t="str">
        <f t="shared" ref="S69:S100" si="28">"     "</f>
        <v xml:space="preserve">     </v>
      </c>
      <c r="T69">
        <v>0</v>
      </c>
      <c r="U69" t="str">
        <f t="shared" ref="U69:U100" si="29">"    "</f>
        <v xml:space="preserve">    </v>
      </c>
      <c r="V69">
        <v>0</v>
      </c>
      <c r="W69" t="str">
        <f t="shared" si="23"/>
        <v xml:space="preserve">147 </v>
      </c>
      <c r="X69" t="str">
        <f t="shared" si="24"/>
        <v>A147</v>
      </c>
      <c r="Y69">
        <v>10000</v>
      </c>
      <c r="Z69" t="s">
        <v>38</v>
      </c>
      <c r="AA69" t="s">
        <v>38</v>
      </c>
      <c r="AB69">
        <v>10000</v>
      </c>
    </row>
    <row r="70" spans="1:28" x14ac:dyDescent="0.25">
      <c r="A70" t="str">
        <f t="shared" si="26"/>
        <v>0213</v>
      </c>
      <c r="B70" t="str">
        <f t="shared" si="21"/>
        <v xml:space="preserve">33        </v>
      </c>
      <c r="C70" t="str">
        <f t="shared" si="22"/>
        <v xml:space="preserve">1.S       </v>
      </c>
      <c r="D70" t="s">
        <v>373</v>
      </c>
      <c r="E70">
        <v>1055</v>
      </c>
      <c r="F70" t="s">
        <v>374</v>
      </c>
      <c r="G70" t="s">
        <v>375</v>
      </c>
      <c r="H70" t="str">
        <f t="shared" si="27"/>
        <v xml:space="preserve">1  </v>
      </c>
      <c r="I70" t="s">
        <v>376</v>
      </c>
      <c r="J70" t="s">
        <v>377</v>
      </c>
      <c r="K70" t="s">
        <v>33</v>
      </c>
      <c r="L70" t="str">
        <f>"07020"</f>
        <v>07020</v>
      </c>
      <c r="M70" t="str">
        <f t="shared" si="20"/>
        <v xml:space="preserve">    </v>
      </c>
      <c r="N70" t="s">
        <v>110</v>
      </c>
      <c r="O70" t="s">
        <v>35</v>
      </c>
      <c r="P70" t="s">
        <v>42</v>
      </c>
      <c r="Q70" t="s">
        <v>36</v>
      </c>
      <c r="R70" t="s">
        <v>36</v>
      </c>
      <c r="S70" t="str">
        <f t="shared" si="28"/>
        <v xml:space="preserve">     </v>
      </c>
      <c r="T70">
        <v>0</v>
      </c>
      <c r="U70" t="str">
        <f t="shared" si="29"/>
        <v xml:space="preserve">    </v>
      </c>
      <c r="V70">
        <v>0</v>
      </c>
      <c r="W70" t="str">
        <f t="shared" si="23"/>
        <v xml:space="preserve">147 </v>
      </c>
      <c r="X70" t="str">
        <f t="shared" si="24"/>
        <v>A147</v>
      </c>
      <c r="Y70">
        <v>10000</v>
      </c>
      <c r="Z70" t="s">
        <v>38</v>
      </c>
      <c r="AA70" t="s">
        <v>38</v>
      </c>
      <c r="AB70">
        <v>10000</v>
      </c>
    </row>
    <row r="71" spans="1:28" x14ac:dyDescent="0.25">
      <c r="A71" t="str">
        <f t="shared" si="26"/>
        <v>0213</v>
      </c>
      <c r="B71" t="str">
        <f t="shared" si="21"/>
        <v xml:space="preserve">33        </v>
      </c>
      <c r="C71" t="str">
        <f t="shared" si="22"/>
        <v xml:space="preserve">1.S       </v>
      </c>
      <c r="D71" t="s">
        <v>378</v>
      </c>
      <c r="E71">
        <v>1055</v>
      </c>
      <c r="F71" t="s">
        <v>379</v>
      </c>
      <c r="G71" t="s">
        <v>380</v>
      </c>
      <c r="H71" t="str">
        <f t="shared" si="27"/>
        <v xml:space="preserve">1  </v>
      </c>
      <c r="I71" t="s">
        <v>381</v>
      </c>
      <c r="J71" t="s">
        <v>382</v>
      </c>
      <c r="K71" t="s">
        <v>383</v>
      </c>
      <c r="L71" t="str">
        <f>"07632"</f>
        <v>07632</v>
      </c>
      <c r="M71" t="str">
        <f t="shared" si="20"/>
        <v xml:space="preserve">    </v>
      </c>
      <c r="N71" t="s">
        <v>110</v>
      </c>
      <c r="O71" t="s">
        <v>35</v>
      </c>
      <c r="P71" t="s">
        <v>42</v>
      </c>
      <c r="Q71" t="s">
        <v>36</v>
      </c>
      <c r="R71" t="s">
        <v>36</v>
      </c>
      <c r="S71" t="str">
        <f t="shared" si="28"/>
        <v xml:space="preserve">     </v>
      </c>
      <c r="T71">
        <v>0</v>
      </c>
      <c r="U71" t="str">
        <f t="shared" si="29"/>
        <v xml:space="preserve">    </v>
      </c>
      <c r="V71">
        <v>0</v>
      </c>
      <c r="W71" t="str">
        <f t="shared" si="23"/>
        <v xml:space="preserve">147 </v>
      </c>
      <c r="X71" t="str">
        <f t="shared" si="24"/>
        <v>A147</v>
      </c>
      <c r="Y71">
        <v>10000</v>
      </c>
      <c r="Z71" t="s">
        <v>38</v>
      </c>
      <c r="AA71" t="s">
        <v>38</v>
      </c>
      <c r="AB71">
        <v>10000</v>
      </c>
    </row>
    <row r="72" spans="1:28" x14ac:dyDescent="0.25">
      <c r="A72" t="str">
        <f t="shared" si="26"/>
        <v>0213</v>
      </c>
      <c r="B72" t="str">
        <f t="shared" si="21"/>
        <v xml:space="preserve">33        </v>
      </c>
      <c r="C72" t="str">
        <f t="shared" si="22"/>
        <v xml:space="preserve">1.S       </v>
      </c>
      <c r="D72" t="s">
        <v>384</v>
      </c>
      <c r="E72">
        <v>1055</v>
      </c>
      <c r="F72" t="s">
        <v>385</v>
      </c>
      <c r="G72" t="s">
        <v>386</v>
      </c>
      <c r="H72" t="str">
        <f t="shared" si="27"/>
        <v xml:space="preserve">1  </v>
      </c>
      <c r="I72" t="s">
        <v>381</v>
      </c>
      <c r="J72" t="s">
        <v>382</v>
      </c>
      <c r="K72" t="s">
        <v>383</v>
      </c>
      <c r="L72" t="str">
        <f>"07632"</f>
        <v>07632</v>
      </c>
      <c r="M72" t="str">
        <f t="shared" si="20"/>
        <v xml:space="preserve">    </v>
      </c>
      <c r="N72" t="s">
        <v>42</v>
      </c>
      <c r="O72" t="s">
        <v>35</v>
      </c>
      <c r="P72" t="s">
        <v>42</v>
      </c>
      <c r="Q72" t="s">
        <v>36</v>
      </c>
      <c r="R72" t="s">
        <v>36</v>
      </c>
      <c r="S72" t="str">
        <f t="shared" si="28"/>
        <v xml:space="preserve">     </v>
      </c>
      <c r="T72">
        <v>0</v>
      </c>
      <c r="U72" t="str">
        <f t="shared" si="29"/>
        <v xml:space="preserve">    </v>
      </c>
      <c r="V72">
        <v>0</v>
      </c>
      <c r="W72" t="str">
        <f t="shared" si="23"/>
        <v xml:space="preserve">147 </v>
      </c>
      <c r="X72" t="str">
        <f t="shared" si="24"/>
        <v>A147</v>
      </c>
      <c r="Y72">
        <v>10000</v>
      </c>
      <c r="Z72" t="s">
        <v>38</v>
      </c>
      <c r="AA72" t="s">
        <v>38</v>
      </c>
      <c r="AB72">
        <v>10000</v>
      </c>
    </row>
    <row r="73" spans="1:28" x14ac:dyDescent="0.25">
      <c r="A73" t="str">
        <f t="shared" si="26"/>
        <v>0213</v>
      </c>
      <c r="B73" t="str">
        <f t="shared" si="21"/>
        <v xml:space="preserve">33        </v>
      </c>
      <c r="C73" t="str">
        <f t="shared" si="22"/>
        <v xml:space="preserve">1.S       </v>
      </c>
      <c r="D73" t="s">
        <v>387</v>
      </c>
      <c r="E73">
        <v>1055</v>
      </c>
      <c r="F73" t="s">
        <v>388</v>
      </c>
      <c r="G73" t="s">
        <v>389</v>
      </c>
      <c r="H73" t="str">
        <f t="shared" si="27"/>
        <v xml:space="preserve">1  </v>
      </c>
      <c r="I73" t="s">
        <v>390</v>
      </c>
      <c r="J73" t="s">
        <v>391</v>
      </c>
      <c r="K73" t="s">
        <v>392</v>
      </c>
      <c r="L73" t="str">
        <f>"07020"</f>
        <v>07020</v>
      </c>
      <c r="M73" t="str">
        <f t="shared" si="20"/>
        <v xml:space="preserve">    </v>
      </c>
      <c r="N73" t="s">
        <v>110</v>
      </c>
      <c r="O73" t="s">
        <v>35</v>
      </c>
      <c r="P73" t="s">
        <v>42</v>
      </c>
      <c r="Q73" t="s">
        <v>36</v>
      </c>
      <c r="R73" t="s">
        <v>36</v>
      </c>
      <c r="S73" t="str">
        <f t="shared" si="28"/>
        <v xml:space="preserve">     </v>
      </c>
      <c r="T73">
        <v>0</v>
      </c>
      <c r="U73" t="str">
        <f t="shared" si="29"/>
        <v xml:space="preserve">    </v>
      </c>
      <c r="V73">
        <v>0</v>
      </c>
      <c r="W73" t="str">
        <f t="shared" si="23"/>
        <v xml:space="preserve">147 </v>
      </c>
      <c r="X73" t="str">
        <f t="shared" si="24"/>
        <v>A147</v>
      </c>
      <c r="Y73">
        <v>10000</v>
      </c>
      <c r="Z73" t="s">
        <v>38</v>
      </c>
      <c r="AA73" t="s">
        <v>38</v>
      </c>
      <c r="AB73">
        <v>10000</v>
      </c>
    </row>
    <row r="74" spans="1:28" x14ac:dyDescent="0.25">
      <c r="A74" t="str">
        <f t="shared" si="26"/>
        <v>0213</v>
      </c>
      <c r="B74" t="str">
        <f t="shared" si="21"/>
        <v xml:space="preserve">33        </v>
      </c>
      <c r="C74" t="str">
        <f t="shared" si="22"/>
        <v xml:space="preserve">1.S       </v>
      </c>
      <c r="D74" t="s">
        <v>393</v>
      </c>
      <c r="E74">
        <v>1055</v>
      </c>
      <c r="F74" t="s">
        <v>394</v>
      </c>
      <c r="G74" t="s">
        <v>395</v>
      </c>
      <c r="H74" t="str">
        <f t="shared" si="27"/>
        <v xml:space="preserve">1  </v>
      </c>
      <c r="I74" t="s">
        <v>396</v>
      </c>
      <c r="J74" t="s">
        <v>397</v>
      </c>
      <c r="K74" t="s">
        <v>33</v>
      </c>
      <c r="L74" t="str">
        <f>"07020"</f>
        <v>07020</v>
      </c>
      <c r="M74" t="str">
        <f t="shared" si="20"/>
        <v xml:space="preserve">    </v>
      </c>
      <c r="N74" t="s">
        <v>110</v>
      </c>
      <c r="O74" t="s">
        <v>35</v>
      </c>
      <c r="P74" t="s">
        <v>42</v>
      </c>
      <c r="Q74" t="s">
        <v>36</v>
      </c>
      <c r="R74" t="s">
        <v>36</v>
      </c>
      <c r="S74" t="str">
        <f t="shared" si="28"/>
        <v xml:space="preserve">     </v>
      </c>
      <c r="T74">
        <v>0</v>
      </c>
      <c r="U74" t="str">
        <f t="shared" si="29"/>
        <v xml:space="preserve">    </v>
      </c>
      <c r="V74">
        <v>0</v>
      </c>
      <c r="W74" t="str">
        <f t="shared" si="23"/>
        <v xml:space="preserve">147 </v>
      </c>
      <c r="X74" t="str">
        <f t="shared" si="24"/>
        <v>A147</v>
      </c>
      <c r="Y74">
        <v>10000</v>
      </c>
      <c r="Z74" t="s">
        <v>38</v>
      </c>
      <c r="AA74" t="s">
        <v>38</v>
      </c>
      <c r="AB74">
        <v>10000</v>
      </c>
    </row>
    <row r="75" spans="1:28" x14ac:dyDescent="0.25">
      <c r="A75" t="str">
        <f t="shared" si="26"/>
        <v>0213</v>
      </c>
      <c r="B75" t="str">
        <f t="shared" si="21"/>
        <v xml:space="preserve">33        </v>
      </c>
      <c r="C75" t="str">
        <f t="shared" si="22"/>
        <v xml:space="preserve">1.S       </v>
      </c>
      <c r="D75" t="s">
        <v>398</v>
      </c>
      <c r="E75">
        <v>1055</v>
      </c>
      <c r="F75" t="s">
        <v>399</v>
      </c>
      <c r="G75" t="s">
        <v>400</v>
      </c>
      <c r="H75" t="str">
        <f t="shared" si="27"/>
        <v xml:space="preserve">1  </v>
      </c>
      <c r="I75" t="s">
        <v>401</v>
      </c>
      <c r="J75" t="s">
        <v>402</v>
      </c>
      <c r="K75" t="s">
        <v>403</v>
      </c>
      <c r="L75" t="str">
        <f>"07430"</f>
        <v>07430</v>
      </c>
      <c r="M75" t="str">
        <f t="shared" si="20"/>
        <v xml:space="preserve">    </v>
      </c>
      <c r="N75" t="s">
        <v>110</v>
      </c>
      <c r="O75" t="s">
        <v>35</v>
      </c>
      <c r="P75" t="s">
        <v>42</v>
      </c>
      <c r="Q75" t="s">
        <v>36</v>
      </c>
      <c r="R75" t="s">
        <v>36</v>
      </c>
      <c r="S75" t="str">
        <f t="shared" si="28"/>
        <v xml:space="preserve">     </v>
      </c>
      <c r="T75">
        <v>0</v>
      </c>
      <c r="U75" t="str">
        <f t="shared" si="29"/>
        <v xml:space="preserve">    </v>
      </c>
      <c r="V75">
        <v>0</v>
      </c>
      <c r="W75" t="str">
        <f t="shared" si="23"/>
        <v xml:space="preserve">147 </v>
      </c>
      <c r="X75" t="str">
        <f t="shared" si="24"/>
        <v>A147</v>
      </c>
      <c r="Y75">
        <v>10000</v>
      </c>
      <c r="Z75" t="s">
        <v>38</v>
      </c>
      <c r="AA75" t="s">
        <v>38</v>
      </c>
      <c r="AB75">
        <v>10000</v>
      </c>
    </row>
    <row r="76" spans="1:28" x14ac:dyDescent="0.25">
      <c r="A76" t="str">
        <f t="shared" si="26"/>
        <v>0213</v>
      </c>
      <c r="B76" t="str">
        <f t="shared" si="21"/>
        <v xml:space="preserve">33        </v>
      </c>
      <c r="C76" t="str">
        <f t="shared" si="22"/>
        <v xml:space="preserve">1.S       </v>
      </c>
      <c r="D76" t="s">
        <v>404</v>
      </c>
      <c r="E76">
        <v>1055</v>
      </c>
      <c r="F76" t="s">
        <v>405</v>
      </c>
      <c r="G76" t="s">
        <v>406</v>
      </c>
      <c r="H76" t="str">
        <f t="shared" si="27"/>
        <v xml:space="preserve">1  </v>
      </c>
      <c r="I76" t="s">
        <v>407</v>
      </c>
      <c r="J76" t="s">
        <v>408</v>
      </c>
      <c r="K76" t="s">
        <v>33</v>
      </c>
      <c r="L76" t="str">
        <f>"07020"</f>
        <v>07020</v>
      </c>
      <c r="M76" t="str">
        <f t="shared" si="20"/>
        <v xml:space="preserve">    </v>
      </c>
      <c r="N76" t="s">
        <v>110</v>
      </c>
      <c r="O76" t="s">
        <v>35</v>
      </c>
      <c r="P76" t="s">
        <v>42</v>
      </c>
      <c r="Q76" t="s">
        <v>36</v>
      </c>
      <c r="R76" t="s">
        <v>36</v>
      </c>
      <c r="S76" t="str">
        <f t="shared" si="28"/>
        <v xml:space="preserve">     </v>
      </c>
      <c r="T76">
        <v>0</v>
      </c>
      <c r="U76" t="str">
        <f t="shared" si="29"/>
        <v xml:space="preserve">    </v>
      </c>
      <c r="V76">
        <v>0</v>
      </c>
      <c r="W76" t="str">
        <f t="shared" si="23"/>
        <v xml:space="preserve">147 </v>
      </c>
      <c r="X76" t="str">
        <f t="shared" si="24"/>
        <v>A147</v>
      </c>
      <c r="Y76">
        <v>10000</v>
      </c>
      <c r="Z76" t="s">
        <v>38</v>
      </c>
      <c r="AA76" t="s">
        <v>38</v>
      </c>
      <c r="AB76">
        <v>10000</v>
      </c>
    </row>
    <row r="77" spans="1:28" x14ac:dyDescent="0.25">
      <c r="A77" t="str">
        <f t="shared" si="26"/>
        <v>0213</v>
      </c>
      <c r="B77" t="str">
        <f t="shared" si="21"/>
        <v xml:space="preserve">33        </v>
      </c>
      <c r="C77" t="str">
        <f t="shared" si="22"/>
        <v xml:space="preserve">1.S       </v>
      </c>
      <c r="D77" t="s">
        <v>409</v>
      </c>
      <c r="E77">
        <v>1055</v>
      </c>
      <c r="F77" t="s">
        <v>410</v>
      </c>
      <c r="G77" t="s">
        <v>411</v>
      </c>
      <c r="H77" t="str">
        <f t="shared" si="27"/>
        <v xml:space="preserve">1  </v>
      </c>
      <c r="I77" t="s">
        <v>412</v>
      </c>
      <c r="J77" t="s">
        <v>413</v>
      </c>
      <c r="K77" t="s">
        <v>33</v>
      </c>
      <c r="L77" t="str">
        <f>"07020"</f>
        <v>07020</v>
      </c>
      <c r="M77" t="str">
        <f t="shared" si="20"/>
        <v xml:space="preserve">    </v>
      </c>
      <c r="N77" t="s">
        <v>110</v>
      </c>
      <c r="O77" t="s">
        <v>35</v>
      </c>
      <c r="P77" t="s">
        <v>42</v>
      </c>
      <c r="Q77" t="s">
        <v>36</v>
      </c>
      <c r="R77" t="s">
        <v>36</v>
      </c>
      <c r="S77" t="str">
        <f t="shared" si="28"/>
        <v xml:space="preserve">     </v>
      </c>
      <c r="T77">
        <v>1982</v>
      </c>
      <c r="U77" t="str">
        <f t="shared" si="29"/>
        <v xml:space="preserve">    </v>
      </c>
      <c r="V77">
        <v>0</v>
      </c>
      <c r="W77" t="str">
        <f t="shared" si="23"/>
        <v xml:space="preserve">147 </v>
      </c>
      <c r="X77" t="str">
        <f t="shared" si="24"/>
        <v>A147</v>
      </c>
      <c r="Y77">
        <v>10000</v>
      </c>
      <c r="Z77" t="s">
        <v>38</v>
      </c>
      <c r="AA77" t="s">
        <v>38</v>
      </c>
      <c r="AB77">
        <v>10000</v>
      </c>
    </row>
    <row r="78" spans="1:28" x14ac:dyDescent="0.25">
      <c r="A78" t="str">
        <f t="shared" si="26"/>
        <v>0213</v>
      </c>
      <c r="B78" t="str">
        <f t="shared" si="21"/>
        <v xml:space="preserve">33        </v>
      </c>
      <c r="C78" t="str">
        <f t="shared" si="22"/>
        <v xml:space="preserve">1.S       </v>
      </c>
      <c r="D78" t="s">
        <v>414</v>
      </c>
      <c r="E78">
        <v>1055</v>
      </c>
      <c r="F78" t="s">
        <v>415</v>
      </c>
      <c r="G78" t="s">
        <v>416</v>
      </c>
      <c r="H78" t="str">
        <f t="shared" si="27"/>
        <v xml:space="preserve">1  </v>
      </c>
      <c r="I78" t="s">
        <v>417</v>
      </c>
      <c r="J78" t="s">
        <v>304</v>
      </c>
      <c r="K78" t="s">
        <v>33</v>
      </c>
      <c r="L78" t="str">
        <f>"07020"</f>
        <v>07020</v>
      </c>
      <c r="M78" t="str">
        <f t="shared" si="20"/>
        <v xml:space="preserve">    </v>
      </c>
      <c r="N78" t="s">
        <v>110</v>
      </c>
      <c r="O78" t="s">
        <v>35</v>
      </c>
      <c r="P78" t="s">
        <v>42</v>
      </c>
      <c r="Q78" t="s">
        <v>36</v>
      </c>
      <c r="R78" t="s">
        <v>36</v>
      </c>
      <c r="S78" t="str">
        <f t="shared" si="28"/>
        <v xml:space="preserve">     </v>
      </c>
      <c r="T78">
        <v>0</v>
      </c>
      <c r="U78" t="str">
        <f t="shared" si="29"/>
        <v xml:space="preserve">    </v>
      </c>
      <c r="V78">
        <v>0</v>
      </c>
      <c r="W78" t="str">
        <f t="shared" si="23"/>
        <v xml:space="preserve">147 </v>
      </c>
      <c r="X78" t="str">
        <f t="shared" si="24"/>
        <v>A147</v>
      </c>
      <c r="Y78">
        <v>10000</v>
      </c>
      <c r="Z78" t="s">
        <v>38</v>
      </c>
      <c r="AA78" t="s">
        <v>38</v>
      </c>
      <c r="AB78">
        <v>10000</v>
      </c>
    </row>
    <row r="79" spans="1:28" x14ac:dyDescent="0.25">
      <c r="A79" t="str">
        <f t="shared" si="26"/>
        <v>0213</v>
      </c>
      <c r="B79" t="str">
        <f t="shared" si="21"/>
        <v xml:space="preserve">33        </v>
      </c>
      <c r="C79" t="str">
        <f t="shared" si="22"/>
        <v xml:space="preserve">1.S       </v>
      </c>
      <c r="D79" t="s">
        <v>418</v>
      </c>
      <c r="E79">
        <v>1055</v>
      </c>
      <c r="F79" t="s">
        <v>419</v>
      </c>
      <c r="G79" t="s">
        <v>420</v>
      </c>
      <c r="H79" t="str">
        <f t="shared" si="27"/>
        <v xml:space="preserve">1  </v>
      </c>
      <c r="I79" t="s">
        <v>421</v>
      </c>
      <c r="J79" t="s">
        <v>422</v>
      </c>
      <c r="K79" t="s">
        <v>423</v>
      </c>
      <c r="L79" t="str">
        <f>"10018"</f>
        <v>10018</v>
      </c>
      <c r="M79" t="str">
        <f t="shared" si="20"/>
        <v xml:space="preserve">    </v>
      </c>
      <c r="N79" t="s">
        <v>110</v>
      </c>
      <c r="O79" t="s">
        <v>35</v>
      </c>
      <c r="P79" t="s">
        <v>42</v>
      </c>
      <c r="Q79" t="s">
        <v>36</v>
      </c>
      <c r="R79" t="s">
        <v>36</v>
      </c>
      <c r="S79" t="str">
        <f t="shared" si="28"/>
        <v xml:space="preserve">     </v>
      </c>
      <c r="T79">
        <v>0</v>
      </c>
      <c r="U79" t="str">
        <f t="shared" si="29"/>
        <v xml:space="preserve">    </v>
      </c>
      <c r="V79">
        <v>0</v>
      </c>
      <c r="W79" t="str">
        <f t="shared" si="23"/>
        <v xml:space="preserve">147 </v>
      </c>
      <c r="X79" t="str">
        <f t="shared" si="24"/>
        <v>A147</v>
      </c>
      <c r="Y79">
        <v>10000</v>
      </c>
      <c r="Z79" t="s">
        <v>38</v>
      </c>
      <c r="AA79" t="s">
        <v>38</v>
      </c>
      <c r="AB79">
        <v>10000</v>
      </c>
    </row>
    <row r="80" spans="1:28" x14ac:dyDescent="0.25">
      <c r="A80" t="str">
        <f t="shared" si="26"/>
        <v>0213</v>
      </c>
      <c r="B80" t="str">
        <f t="shared" si="21"/>
        <v xml:space="preserve">33        </v>
      </c>
      <c r="C80" t="str">
        <f t="shared" si="22"/>
        <v xml:space="preserve">1.S       </v>
      </c>
      <c r="D80" t="s">
        <v>424</v>
      </c>
      <c r="E80">
        <v>1055</v>
      </c>
      <c r="F80" t="s">
        <v>425</v>
      </c>
      <c r="G80" t="s">
        <v>426</v>
      </c>
      <c r="H80" t="str">
        <f t="shared" si="27"/>
        <v xml:space="preserve">1  </v>
      </c>
      <c r="I80" t="s">
        <v>427</v>
      </c>
      <c r="J80" t="s">
        <v>428</v>
      </c>
      <c r="K80" t="s">
        <v>33</v>
      </c>
      <c r="L80" t="str">
        <f>"07020"</f>
        <v>07020</v>
      </c>
      <c r="M80" t="str">
        <f t="shared" si="20"/>
        <v xml:space="preserve">    </v>
      </c>
      <c r="N80" t="s">
        <v>110</v>
      </c>
      <c r="O80" t="s">
        <v>35</v>
      </c>
      <c r="P80" t="s">
        <v>42</v>
      </c>
      <c r="Q80" t="s">
        <v>36</v>
      </c>
      <c r="R80" t="s">
        <v>36</v>
      </c>
      <c r="S80" t="str">
        <f t="shared" si="28"/>
        <v xml:space="preserve">     </v>
      </c>
      <c r="T80">
        <v>0</v>
      </c>
      <c r="U80" t="str">
        <f t="shared" si="29"/>
        <v xml:space="preserve">    </v>
      </c>
      <c r="V80">
        <v>0</v>
      </c>
      <c r="W80" t="str">
        <f t="shared" si="23"/>
        <v xml:space="preserve">147 </v>
      </c>
      <c r="X80" t="str">
        <f t="shared" si="24"/>
        <v>A147</v>
      </c>
      <c r="Y80">
        <v>10000</v>
      </c>
      <c r="Z80" t="s">
        <v>38</v>
      </c>
      <c r="AA80" t="s">
        <v>38</v>
      </c>
      <c r="AB80">
        <v>10000</v>
      </c>
    </row>
    <row r="81" spans="1:28" x14ac:dyDescent="0.25">
      <c r="A81" t="str">
        <f t="shared" si="26"/>
        <v>0213</v>
      </c>
      <c r="B81" t="str">
        <f t="shared" si="21"/>
        <v xml:space="preserve">33        </v>
      </c>
      <c r="C81" t="str">
        <f t="shared" si="22"/>
        <v xml:space="preserve">1.S       </v>
      </c>
      <c r="D81" t="s">
        <v>429</v>
      </c>
      <c r="E81">
        <v>1055</v>
      </c>
      <c r="F81" t="s">
        <v>430</v>
      </c>
      <c r="G81" t="s">
        <v>431</v>
      </c>
      <c r="H81" t="str">
        <f t="shared" si="27"/>
        <v xml:space="preserve">1  </v>
      </c>
      <c r="I81" t="s">
        <v>432</v>
      </c>
      <c r="J81" t="s">
        <v>433</v>
      </c>
      <c r="K81" t="s">
        <v>33</v>
      </c>
      <c r="L81" t="str">
        <f>"07020"</f>
        <v>07020</v>
      </c>
      <c r="M81" t="str">
        <f t="shared" si="20"/>
        <v xml:space="preserve">    </v>
      </c>
      <c r="N81" t="s">
        <v>110</v>
      </c>
      <c r="O81" t="s">
        <v>35</v>
      </c>
      <c r="P81" t="s">
        <v>42</v>
      </c>
      <c r="Q81" t="s">
        <v>36</v>
      </c>
      <c r="R81" t="s">
        <v>36</v>
      </c>
      <c r="S81" t="str">
        <f t="shared" si="28"/>
        <v xml:space="preserve">     </v>
      </c>
      <c r="T81">
        <v>0</v>
      </c>
      <c r="U81" t="str">
        <f t="shared" si="29"/>
        <v xml:space="preserve">    </v>
      </c>
      <c r="V81">
        <v>0</v>
      </c>
      <c r="W81" t="str">
        <f t="shared" si="23"/>
        <v xml:space="preserve">147 </v>
      </c>
      <c r="X81" t="str">
        <f t="shared" si="24"/>
        <v>A147</v>
      </c>
      <c r="Y81">
        <v>10000</v>
      </c>
      <c r="Z81" t="s">
        <v>38</v>
      </c>
      <c r="AA81" t="s">
        <v>38</v>
      </c>
      <c r="AB81">
        <v>10000</v>
      </c>
    </row>
    <row r="82" spans="1:28" x14ac:dyDescent="0.25">
      <c r="A82" t="str">
        <f t="shared" si="26"/>
        <v>0213</v>
      </c>
      <c r="B82" t="str">
        <f t="shared" ref="B82:B90" si="30">"33        "</f>
        <v xml:space="preserve">33        </v>
      </c>
      <c r="C82" t="str">
        <f t="shared" ref="C82:C90" si="31">"1.S       "</f>
        <v xml:space="preserve">1.S       </v>
      </c>
      <c r="D82" t="s">
        <v>434</v>
      </c>
      <c r="E82">
        <v>1055</v>
      </c>
      <c r="F82" t="s">
        <v>435</v>
      </c>
      <c r="G82" t="s">
        <v>436</v>
      </c>
      <c r="H82" t="str">
        <f t="shared" si="27"/>
        <v xml:space="preserve">1  </v>
      </c>
      <c r="I82" t="s">
        <v>437</v>
      </c>
      <c r="J82" t="s">
        <v>438</v>
      </c>
      <c r="K82" t="s">
        <v>33</v>
      </c>
      <c r="L82" t="str">
        <f>"07020"</f>
        <v>07020</v>
      </c>
      <c r="M82" t="str">
        <f>"1149"</f>
        <v>1149</v>
      </c>
      <c r="N82" t="s">
        <v>110</v>
      </c>
      <c r="O82" t="s">
        <v>35</v>
      </c>
      <c r="P82" t="s">
        <v>42</v>
      </c>
      <c r="Q82" t="s">
        <v>36</v>
      </c>
      <c r="R82" t="s">
        <v>36</v>
      </c>
      <c r="S82" t="str">
        <f t="shared" si="28"/>
        <v xml:space="preserve">     </v>
      </c>
      <c r="T82">
        <v>0</v>
      </c>
      <c r="U82" t="str">
        <f t="shared" si="29"/>
        <v xml:space="preserve">    </v>
      </c>
      <c r="V82">
        <v>0</v>
      </c>
      <c r="W82" t="str">
        <f t="shared" ref="W82:W90" si="32">"147 "</f>
        <v xml:space="preserve">147 </v>
      </c>
      <c r="X82" t="str">
        <f t="shared" ref="X82:X90" si="33">"A147"</f>
        <v>A147</v>
      </c>
      <c r="Y82">
        <v>10000</v>
      </c>
      <c r="Z82" t="s">
        <v>38</v>
      </c>
      <c r="AA82" t="s">
        <v>38</v>
      </c>
      <c r="AB82">
        <v>10000</v>
      </c>
    </row>
    <row r="83" spans="1:28" x14ac:dyDescent="0.25">
      <c r="A83" t="str">
        <f t="shared" si="26"/>
        <v>0213</v>
      </c>
      <c r="B83" t="str">
        <f t="shared" si="30"/>
        <v xml:space="preserve">33        </v>
      </c>
      <c r="C83" t="str">
        <f t="shared" si="31"/>
        <v xml:space="preserve">1.S       </v>
      </c>
      <c r="D83" t="s">
        <v>439</v>
      </c>
      <c r="E83">
        <v>1055</v>
      </c>
      <c r="F83" t="s">
        <v>440</v>
      </c>
      <c r="G83" t="s">
        <v>441</v>
      </c>
      <c r="H83" t="str">
        <f t="shared" si="27"/>
        <v xml:space="preserve">1  </v>
      </c>
      <c r="I83" t="s">
        <v>442</v>
      </c>
      <c r="J83" t="s">
        <v>443</v>
      </c>
      <c r="K83" t="s">
        <v>444</v>
      </c>
      <c r="L83" t="str">
        <f>"85262"</f>
        <v>85262</v>
      </c>
      <c r="M83" t="str">
        <f t="shared" ref="M83:M120" si="34">"    "</f>
        <v xml:space="preserve">    </v>
      </c>
      <c r="N83" t="s">
        <v>110</v>
      </c>
      <c r="O83" t="s">
        <v>35</v>
      </c>
      <c r="P83" t="s">
        <v>42</v>
      </c>
      <c r="Q83" t="s">
        <v>36</v>
      </c>
      <c r="R83" t="s">
        <v>36</v>
      </c>
      <c r="S83" t="str">
        <f t="shared" si="28"/>
        <v xml:space="preserve">     </v>
      </c>
      <c r="T83">
        <v>0</v>
      </c>
      <c r="U83" t="str">
        <f t="shared" si="29"/>
        <v xml:space="preserve">    </v>
      </c>
      <c r="V83">
        <v>0</v>
      </c>
      <c r="W83" t="str">
        <f t="shared" si="32"/>
        <v xml:space="preserve">147 </v>
      </c>
      <c r="X83" t="str">
        <f t="shared" si="33"/>
        <v>A147</v>
      </c>
      <c r="Y83">
        <v>10000</v>
      </c>
      <c r="Z83" t="s">
        <v>38</v>
      </c>
      <c r="AA83" t="s">
        <v>38</v>
      </c>
      <c r="AB83">
        <v>10000</v>
      </c>
    </row>
    <row r="84" spans="1:28" x14ac:dyDescent="0.25">
      <c r="A84" t="str">
        <f t="shared" si="26"/>
        <v>0213</v>
      </c>
      <c r="B84" t="str">
        <f t="shared" si="30"/>
        <v xml:space="preserve">33        </v>
      </c>
      <c r="C84" t="str">
        <f t="shared" si="31"/>
        <v xml:space="preserve">1.S       </v>
      </c>
      <c r="D84" t="s">
        <v>445</v>
      </c>
      <c r="E84">
        <v>1055</v>
      </c>
      <c r="F84" t="s">
        <v>446</v>
      </c>
      <c r="G84" t="s">
        <v>447</v>
      </c>
      <c r="H84" t="str">
        <f t="shared" si="27"/>
        <v xml:space="preserve">1  </v>
      </c>
      <c r="I84" t="s">
        <v>448</v>
      </c>
      <c r="J84" t="s">
        <v>449</v>
      </c>
      <c r="K84" t="s">
        <v>91</v>
      </c>
      <c r="L84" t="str">
        <f t="shared" ref="L84:L90" si="35">"07020"</f>
        <v>07020</v>
      </c>
      <c r="M84" t="str">
        <f t="shared" si="34"/>
        <v xml:space="preserve">    </v>
      </c>
      <c r="N84" t="s">
        <v>110</v>
      </c>
      <c r="O84" t="s">
        <v>35</v>
      </c>
      <c r="P84" t="s">
        <v>42</v>
      </c>
      <c r="Q84" t="s">
        <v>36</v>
      </c>
      <c r="R84" t="s">
        <v>36</v>
      </c>
      <c r="S84" t="str">
        <f t="shared" si="28"/>
        <v xml:space="preserve">     </v>
      </c>
      <c r="T84">
        <v>0</v>
      </c>
      <c r="U84" t="str">
        <f t="shared" si="29"/>
        <v xml:space="preserve">    </v>
      </c>
      <c r="V84">
        <v>0</v>
      </c>
      <c r="W84" t="str">
        <f t="shared" si="32"/>
        <v xml:space="preserve">147 </v>
      </c>
      <c r="X84" t="str">
        <f t="shared" si="33"/>
        <v>A147</v>
      </c>
      <c r="Y84">
        <v>10000</v>
      </c>
      <c r="Z84" t="s">
        <v>38</v>
      </c>
      <c r="AA84" t="s">
        <v>38</v>
      </c>
      <c r="AB84">
        <v>10000</v>
      </c>
    </row>
    <row r="85" spans="1:28" x14ac:dyDescent="0.25">
      <c r="A85" t="str">
        <f t="shared" si="26"/>
        <v>0213</v>
      </c>
      <c r="B85" t="str">
        <f t="shared" si="30"/>
        <v xml:space="preserve">33        </v>
      </c>
      <c r="C85" t="str">
        <f t="shared" si="31"/>
        <v xml:space="preserve">1.S       </v>
      </c>
      <c r="D85" t="s">
        <v>450</v>
      </c>
      <c r="E85">
        <v>1055</v>
      </c>
      <c r="F85" t="s">
        <v>451</v>
      </c>
      <c r="G85" t="s">
        <v>452</v>
      </c>
      <c r="H85" t="str">
        <f t="shared" si="27"/>
        <v xml:space="preserve">1  </v>
      </c>
      <c r="I85" t="s">
        <v>453</v>
      </c>
      <c r="J85" t="s">
        <v>454</v>
      </c>
      <c r="K85" t="s">
        <v>455</v>
      </c>
      <c r="L85" t="str">
        <f t="shared" si="35"/>
        <v>07020</v>
      </c>
      <c r="M85" t="str">
        <f t="shared" si="34"/>
        <v xml:space="preserve">    </v>
      </c>
      <c r="N85" t="s">
        <v>110</v>
      </c>
      <c r="O85" t="s">
        <v>35</v>
      </c>
      <c r="P85" t="s">
        <v>42</v>
      </c>
      <c r="Q85" t="s">
        <v>36</v>
      </c>
      <c r="R85" t="s">
        <v>36</v>
      </c>
      <c r="S85" t="str">
        <f t="shared" si="28"/>
        <v xml:space="preserve">     </v>
      </c>
      <c r="T85">
        <v>0</v>
      </c>
      <c r="U85" t="str">
        <f t="shared" si="29"/>
        <v xml:space="preserve">    </v>
      </c>
      <c r="V85">
        <v>0</v>
      </c>
      <c r="W85" t="str">
        <f t="shared" si="32"/>
        <v xml:space="preserve">147 </v>
      </c>
      <c r="X85" t="str">
        <f t="shared" si="33"/>
        <v>A147</v>
      </c>
      <c r="Y85">
        <v>10000</v>
      </c>
      <c r="Z85" t="s">
        <v>38</v>
      </c>
      <c r="AA85" t="s">
        <v>38</v>
      </c>
      <c r="AB85">
        <v>10000</v>
      </c>
    </row>
    <row r="86" spans="1:28" x14ac:dyDescent="0.25">
      <c r="A86" t="str">
        <f t="shared" si="26"/>
        <v>0213</v>
      </c>
      <c r="B86" t="str">
        <f t="shared" si="30"/>
        <v xml:space="preserve">33        </v>
      </c>
      <c r="C86" t="str">
        <f t="shared" si="31"/>
        <v xml:space="preserve">1.S       </v>
      </c>
      <c r="D86" t="s">
        <v>456</v>
      </c>
      <c r="E86">
        <v>1055</v>
      </c>
      <c r="F86" t="s">
        <v>457</v>
      </c>
      <c r="G86" t="s">
        <v>458</v>
      </c>
      <c r="H86" t="str">
        <f t="shared" si="27"/>
        <v xml:space="preserve">1  </v>
      </c>
      <c r="I86" t="s">
        <v>459</v>
      </c>
      <c r="J86" t="s">
        <v>460</v>
      </c>
      <c r="K86" t="s">
        <v>33</v>
      </c>
      <c r="L86" t="str">
        <f t="shared" si="35"/>
        <v>07020</v>
      </c>
      <c r="M86" t="str">
        <f t="shared" si="34"/>
        <v xml:space="preserve">    </v>
      </c>
      <c r="N86" t="s">
        <v>110</v>
      </c>
      <c r="O86" t="s">
        <v>35</v>
      </c>
      <c r="P86" t="s">
        <v>42</v>
      </c>
      <c r="Q86" t="s">
        <v>36</v>
      </c>
      <c r="R86" t="s">
        <v>36</v>
      </c>
      <c r="S86" t="str">
        <f t="shared" si="28"/>
        <v xml:space="preserve">     </v>
      </c>
      <c r="T86">
        <v>0</v>
      </c>
      <c r="U86" t="str">
        <f t="shared" si="29"/>
        <v xml:space="preserve">    </v>
      </c>
      <c r="V86">
        <v>0</v>
      </c>
      <c r="W86" t="str">
        <f t="shared" si="32"/>
        <v xml:space="preserve">147 </v>
      </c>
      <c r="X86" t="str">
        <f t="shared" si="33"/>
        <v>A147</v>
      </c>
      <c r="Y86">
        <v>10000</v>
      </c>
      <c r="Z86" t="s">
        <v>38</v>
      </c>
      <c r="AA86" t="s">
        <v>38</v>
      </c>
      <c r="AB86">
        <v>10000</v>
      </c>
    </row>
    <row r="87" spans="1:28" x14ac:dyDescent="0.25">
      <c r="A87" t="str">
        <f t="shared" si="26"/>
        <v>0213</v>
      </c>
      <c r="B87" t="str">
        <f t="shared" si="30"/>
        <v xml:space="preserve">33        </v>
      </c>
      <c r="C87" t="str">
        <f t="shared" si="31"/>
        <v xml:space="preserve">1.S       </v>
      </c>
      <c r="D87" t="s">
        <v>461</v>
      </c>
      <c r="E87">
        <v>1055</v>
      </c>
      <c r="F87" t="s">
        <v>462</v>
      </c>
      <c r="G87" t="s">
        <v>463</v>
      </c>
      <c r="H87" t="str">
        <f t="shared" si="27"/>
        <v xml:space="preserve">1  </v>
      </c>
      <c r="I87" t="s">
        <v>464</v>
      </c>
      <c r="J87" t="s">
        <v>465</v>
      </c>
      <c r="K87" t="s">
        <v>33</v>
      </c>
      <c r="L87" t="str">
        <f t="shared" si="35"/>
        <v>07020</v>
      </c>
      <c r="M87" t="str">
        <f t="shared" si="34"/>
        <v xml:space="preserve">    </v>
      </c>
      <c r="N87" t="s">
        <v>466</v>
      </c>
      <c r="O87" t="s">
        <v>35</v>
      </c>
      <c r="P87" t="s">
        <v>42</v>
      </c>
      <c r="Q87" t="s">
        <v>36</v>
      </c>
      <c r="R87" t="s">
        <v>36</v>
      </c>
      <c r="S87" t="str">
        <f t="shared" si="28"/>
        <v xml:space="preserve">     </v>
      </c>
      <c r="T87">
        <v>0</v>
      </c>
      <c r="U87" t="str">
        <f t="shared" si="29"/>
        <v xml:space="preserve">    </v>
      </c>
      <c r="V87">
        <v>0</v>
      </c>
      <c r="W87" t="str">
        <f t="shared" si="32"/>
        <v xml:space="preserve">147 </v>
      </c>
      <c r="X87" t="str">
        <f t="shared" si="33"/>
        <v>A147</v>
      </c>
      <c r="Y87">
        <v>10000</v>
      </c>
      <c r="Z87" t="s">
        <v>38</v>
      </c>
      <c r="AA87" t="s">
        <v>38</v>
      </c>
      <c r="AB87">
        <v>10000</v>
      </c>
    </row>
    <row r="88" spans="1:28" x14ac:dyDescent="0.25">
      <c r="A88" t="str">
        <f t="shared" si="26"/>
        <v>0213</v>
      </c>
      <c r="B88" t="str">
        <f t="shared" si="30"/>
        <v xml:space="preserve">33        </v>
      </c>
      <c r="C88" t="str">
        <f t="shared" si="31"/>
        <v xml:space="preserve">1.S       </v>
      </c>
      <c r="D88" t="s">
        <v>467</v>
      </c>
      <c r="E88">
        <v>1055</v>
      </c>
      <c r="F88" t="s">
        <v>468</v>
      </c>
      <c r="G88" t="s">
        <v>469</v>
      </c>
      <c r="H88" t="str">
        <f t="shared" si="27"/>
        <v xml:space="preserve">1  </v>
      </c>
      <c r="I88" t="s">
        <v>470</v>
      </c>
      <c r="J88" t="s">
        <v>471</v>
      </c>
      <c r="K88" t="s">
        <v>33</v>
      </c>
      <c r="L88" t="str">
        <f t="shared" si="35"/>
        <v>07020</v>
      </c>
      <c r="M88" t="str">
        <f t="shared" si="34"/>
        <v xml:space="preserve">    </v>
      </c>
      <c r="N88" t="s">
        <v>110</v>
      </c>
      <c r="O88" t="s">
        <v>35</v>
      </c>
      <c r="P88" t="s">
        <v>42</v>
      </c>
      <c r="Q88" t="s">
        <v>36</v>
      </c>
      <c r="R88" t="s">
        <v>36</v>
      </c>
      <c r="S88" t="str">
        <f t="shared" si="28"/>
        <v xml:space="preserve">     </v>
      </c>
      <c r="T88">
        <v>0</v>
      </c>
      <c r="U88" t="str">
        <f t="shared" si="29"/>
        <v xml:space="preserve">    </v>
      </c>
      <c r="V88">
        <v>0</v>
      </c>
      <c r="W88" t="str">
        <f t="shared" si="32"/>
        <v xml:space="preserve">147 </v>
      </c>
      <c r="X88" t="str">
        <f t="shared" si="33"/>
        <v>A147</v>
      </c>
      <c r="Y88">
        <v>10000</v>
      </c>
      <c r="Z88" t="s">
        <v>38</v>
      </c>
      <c r="AA88" t="s">
        <v>38</v>
      </c>
      <c r="AB88">
        <v>10000</v>
      </c>
    </row>
    <row r="89" spans="1:28" x14ac:dyDescent="0.25">
      <c r="A89" t="str">
        <f t="shared" si="26"/>
        <v>0213</v>
      </c>
      <c r="B89" t="str">
        <f t="shared" si="30"/>
        <v xml:space="preserve">33        </v>
      </c>
      <c r="C89" t="str">
        <f t="shared" si="31"/>
        <v xml:space="preserve">1.S       </v>
      </c>
      <c r="D89" t="s">
        <v>472</v>
      </c>
      <c r="E89">
        <v>1055</v>
      </c>
      <c r="F89" t="s">
        <v>473</v>
      </c>
      <c r="G89" t="s">
        <v>474</v>
      </c>
      <c r="H89" t="str">
        <f t="shared" si="27"/>
        <v xml:space="preserve">1  </v>
      </c>
      <c r="I89" t="s">
        <v>475</v>
      </c>
      <c r="J89" t="s">
        <v>476</v>
      </c>
      <c r="K89" t="s">
        <v>33</v>
      </c>
      <c r="L89" t="str">
        <f t="shared" si="35"/>
        <v>07020</v>
      </c>
      <c r="M89" t="str">
        <f t="shared" si="34"/>
        <v xml:space="preserve">    </v>
      </c>
      <c r="N89" t="s">
        <v>110</v>
      </c>
      <c r="O89" t="s">
        <v>35</v>
      </c>
      <c r="P89" t="s">
        <v>42</v>
      </c>
      <c r="Q89" t="s">
        <v>36</v>
      </c>
      <c r="R89" t="s">
        <v>36</v>
      </c>
      <c r="S89" t="str">
        <f t="shared" si="28"/>
        <v xml:space="preserve">     </v>
      </c>
      <c r="T89">
        <v>0</v>
      </c>
      <c r="U89" t="str">
        <f t="shared" si="29"/>
        <v xml:space="preserve">    </v>
      </c>
      <c r="V89">
        <v>0</v>
      </c>
      <c r="W89" t="str">
        <f t="shared" si="32"/>
        <v xml:space="preserve">147 </v>
      </c>
      <c r="X89" t="str">
        <f t="shared" si="33"/>
        <v>A147</v>
      </c>
      <c r="Y89">
        <v>10000</v>
      </c>
      <c r="Z89" t="s">
        <v>38</v>
      </c>
      <c r="AA89" t="s">
        <v>38</v>
      </c>
      <c r="AB89">
        <v>10000</v>
      </c>
    </row>
    <row r="90" spans="1:28" x14ac:dyDescent="0.25">
      <c r="A90" t="str">
        <f t="shared" si="26"/>
        <v>0213</v>
      </c>
      <c r="B90" t="str">
        <f t="shared" si="30"/>
        <v xml:space="preserve">33        </v>
      </c>
      <c r="C90" t="str">
        <f t="shared" si="31"/>
        <v xml:space="preserve">1.S       </v>
      </c>
      <c r="D90" t="s">
        <v>477</v>
      </c>
      <c r="E90">
        <v>1055</v>
      </c>
      <c r="F90" t="s">
        <v>478</v>
      </c>
      <c r="G90" t="s">
        <v>479</v>
      </c>
      <c r="H90" t="str">
        <f t="shared" si="27"/>
        <v xml:space="preserve">1  </v>
      </c>
      <c r="I90" t="s">
        <v>480</v>
      </c>
      <c r="J90" t="s">
        <v>481</v>
      </c>
      <c r="K90" t="s">
        <v>91</v>
      </c>
      <c r="L90" t="str">
        <f t="shared" si="35"/>
        <v>07020</v>
      </c>
      <c r="M90" t="str">
        <f t="shared" si="34"/>
        <v xml:space="preserve">    </v>
      </c>
      <c r="N90" t="s">
        <v>110</v>
      </c>
      <c r="O90" t="s">
        <v>35</v>
      </c>
      <c r="P90" t="s">
        <v>42</v>
      </c>
      <c r="Q90" t="s">
        <v>36</v>
      </c>
      <c r="R90" t="s">
        <v>36</v>
      </c>
      <c r="S90" t="str">
        <f t="shared" si="28"/>
        <v xml:space="preserve">     </v>
      </c>
      <c r="T90">
        <v>0</v>
      </c>
      <c r="U90" t="str">
        <f t="shared" si="29"/>
        <v xml:space="preserve">    </v>
      </c>
      <c r="V90">
        <v>0</v>
      </c>
      <c r="W90" t="str">
        <f t="shared" si="32"/>
        <v xml:space="preserve">147 </v>
      </c>
      <c r="X90" t="str">
        <f t="shared" si="33"/>
        <v>A147</v>
      </c>
      <c r="Y90">
        <v>10000</v>
      </c>
      <c r="Z90" t="s">
        <v>38</v>
      </c>
      <c r="AA90" t="s">
        <v>38</v>
      </c>
      <c r="AB90">
        <v>10000</v>
      </c>
    </row>
    <row r="91" spans="1:28" x14ac:dyDescent="0.25">
      <c r="A91" t="str">
        <f t="shared" si="26"/>
        <v>0213</v>
      </c>
      <c r="B91" t="str">
        <f>"34        "</f>
        <v xml:space="preserve">34        </v>
      </c>
      <c r="C91" t="str">
        <f>"26        "</f>
        <v xml:space="preserve">26        </v>
      </c>
      <c r="D91" t="s">
        <v>28</v>
      </c>
      <c r="E91">
        <v>1072</v>
      </c>
      <c r="F91" t="s">
        <v>29</v>
      </c>
      <c r="G91" t="s">
        <v>482</v>
      </c>
      <c r="H91" t="str">
        <f t="shared" si="27"/>
        <v xml:space="preserve">1  </v>
      </c>
      <c r="I91" t="s">
        <v>483</v>
      </c>
      <c r="J91" t="s">
        <v>484</v>
      </c>
      <c r="K91" t="s">
        <v>485</v>
      </c>
      <c r="L91" t="str">
        <f>"07465"</f>
        <v>07465</v>
      </c>
      <c r="M91" t="str">
        <f t="shared" si="34"/>
        <v xml:space="preserve">    </v>
      </c>
      <c r="N91" t="s">
        <v>486</v>
      </c>
      <c r="O91" t="s">
        <v>35</v>
      </c>
      <c r="P91">
        <v>27</v>
      </c>
      <c r="Q91" t="s">
        <v>36</v>
      </c>
      <c r="R91" t="s">
        <v>36</v>
      </c>
      <c r="S91" t="str">
        <f t="shared" si="28"/>
        <v xml:space="preserve">     </v>
      </c>
      <c r="T91">
        <v>0</v>
      </c>
      <c r="U91" t="str">
        <f t="shared" si="29"/>
        <v xml:space="preserve">    </v>
      </c>
      <c r="V91">
        <v>0</v>
      </c>
      <c r="W91" t="str">
        <f>"05  "</f>
        <v xml:space="preserve">05  </v>
      </c>
      <c r="X91" t="str">
        <f>"SF05"</f>
        <v>SF05</v>
      </c>
      <c r="Y91">
        <v>259900</v>
      </c>
      <c r="Z91" t="s">
        <v>38</v>
      </c>
      <c r="AA91" t="s">
        <v>38</v>
      </c>
      <c r="AB91">
        <v>259900</v>
      </c>
    </row>
    <row r="92" spans="1:28" x14ac:dyDescent="0.25">
      <c r="A92" t="str">
        <f t="shared" si="26"/>
        <v>0213</v>
      </c>
      <c r="B92" t="str">
        <f>"34        "</f>
        <v xml:space="preserve">34        </v>
      </c>
      <c r="C92" t="str">
        <f>"41        "</f>
        <v xml:space="preserve">41        </v>
      </c>
      <c r="D92" t="s">
        <v>28</v>
      </c>
      <c r="E92">
        <v>95</v>
      </c>
      <c r="F92" t="s">
        <v>487</v>
      </c>
      <c r="G92" t="s">
        <v>488</v>
      </c>
      <c r="H92" t="str">
        <f t="shared" si="27"/>
        <v xml:space="preserve">1  </v>
      </c>
      <c r="I92" t="s">
        <v>489</v>
      </c>
      <c r="J92" t="s">
        <v>490</v>
      </c>
      <c r="K92" t="s">
        <v>33</v>
      </c>
      <c r="L92" t="str">
        <f>"07020"</f>
        <v>07020</v>
      </c>
      <c r="M92" t="str">
        <f t="shared" si="34"/>
        <v xml:space="preserve">    </v>
      </c>
      <c r="N92" t="s">
        <v>491</v>
      </c>
      <c r="O92" t="s">
        <v>35</v>
      </c>
      <c r="P92" t="s">
        <v>42</v>
      </c>
      <c r="Q92" t="s">
        <v>36</v>
      </c>
      <c r="R92" t="s">
        <v>36</v>
      </c>
      <c r="S92" t="str">
        <f t="shared" si="28"/>
        <v xml:space="preserve">     </v>
      </c>
      <c r="T92">
        <v>0</v>
      </c>
      <c r="U92" t="str">
        <f t="shared" si="29"/>
        <v xml:space="preserve">    </v>
      </c>
      <c r="V92">
        <v>0</v>
      </c>
      <c r="W92" t="str">
        <f>"07  "</f>
        <v xml:space="preserve">07  </v>
      </c>
      <c r="X92" t="str">
        <f>"SF07"</f>
        <v>SF07</v>
      </c>
      <c r="Y92">
        <v>269600</v>
      </c>
      <c r="Z92" t="s">
        <v>38</v>
      </c>
      <c r="AA92" t="s">
        <v>38</v>
      </c>
      <c r="AB92">
        <v>269600</v>
      </c>
    </row>
    <row r="93" spans="1:28" x14ac:dyDescent="0.25">
      <c r="A93" t="str">
        <f t="shared" si="26"/>
        <v>0213</v>
      </c>
      <c r="B93" t="str">
        <f>"34        "</f>
        <v xml:space="preserve">34        </v>
      </c>
      <c r="C93" t="str">
        <f>"47        "</f>
        <v xml:space="preserve">47        </v>
      </c>
      <c r="D93" t="s">
        <v>28</v>
      </c>
      <c r="E93">
        <v>69</v>
      </c>
      <c r="F93" t="s">
        <v>102</v>
      </c>
      <c r="G93" t="s">
        <v>492</v>
      </c>
      <c r="H93" t="str">
        <f t="shared" si="27"/>
        <v xml:space="preserve">1  </v>
      </c>
      <c r="I93" t="s">
        <v>493</v>
      </c>
      <c r="J93" t="s">
        <v>494</v>
      </c>
      <c r="K93" t="s">
        <v>33</v>
      </c>
      <c r="L93" t="str">
        <f>"07020"</f>
        <v>07020</v>
      </c>
      <c r="M93" t="str">
        <f t="shared" si="34"/>
        <v xml:space="preserve">    </v>
      </c>
      <c r="N93" t="s">
        <v>495</v>
      </c>
      <c r="O93" t="s">
        <v>35</v>
      </c>
      <c r="P93">
        <v>48</v>
      </c>
      <c r="Q93" t="s">
        <v>36</v>
      </c>
      <c r="R93" t="s">
        <v>36</v>
      </c>
      <c r="S93" t="str">
        <f t="shared" si="28"/>
        <v xml:space="preserve">     </v>
      </c>
      <c r="T93">
        <v>0</v>
      </c>
      <c r="U93" t="str">
        <f t="shared" si="29"/>
        <v xml:space="preserve">    </v>
      </c>
      <c r="V93">
        <v>0</v>
      </c>
      <c r="W93" t="str">
        <f>"07  "</f>
        <v xml:space="preserve">07  </v>
      </c>
      <c r="X93" t="str">
        <f>"SF07"</f>
        <v>SF07</v>
      </c>
      <c r="Y93">
        <v>311900</v>
      </c>
      <c r="Z93" t="s">
        <v>38</v>
      </c>
      <c r="AA93" t="s">
        <v>38</v>
      </c>
      <c r="AB93">
        <v>311900</v>
      </c>
    </row>
    <row r="94" spans="1:28" x14ac:dyDescent="0.25">
      <c r="A94" t="str">
        <f t="shared" si="26"/>
        <v>0213</v>
      </c>
      <c r="B94" t="str">
        <f>"45        "</f>
        <v xml:space="preserve">45        </v>
      </c>
      <c r="C94" t="str">
        <f>"5.01      "</f>
        <v xml:space="preserve">5.01      </v>
      </c>
      <c r="D94" t="s">
        <v>28</v>
      </c>
      <c r="E94">
        <v>27</v>
      </c>
      <c r="F94" t="s">
        <v>496</v>
      </c>
      <c r="G94" t="s">
        <v>497</v>
      </c>
      <c r="H94" t="str">
        <f t="shared" si="27"/>
        <v xml:space="preserve">1  </v>
      </c>
      <c r="I94" t="s">
        <v>498</v>
      </c>
      <c r="J94" t="s">
        <v>499</v>
      </c>
      <c r="K94" t="s">
        <v>33</v>
      </c>
      <c r="L94" t="str">
        <f>"07020"</f>
        <v>07020</v>
      </c>
      <c r="M94" t="str">
        <f t="shared" si="34"/>
        <v xml:space="preserve">    </v>
      </c>
      <c r="N94" t="s">
        <v>500</v>
      </c>
      <c r="O94" t="s">
        <v>35</v>
      </c>
      <c r="P94" t="s">
        <v>42</v>
      </c>
      <c r="Q94" t="s">
        <v>36</v>
      </c>
      <c r="R94" t="s">
        <v>36</v>
      </c>
      <c r="S94" t="str">
        <f t="shared" si="28"/>
        <v xml:space="preserve">     </v>
      </c>
      <c r="T94">
        <v>0</v>
      </c>
      <c r="U94" t="str">
        <f t="shared" si="29"/>
        <v xml:space="preserve">    </v>
      </c>
      <c r="V94">
        <v>0</v>
      </c>
      <c r="W94" t="str">
        <f>"105 "</f>
        <v xml:space="preserve">105 </v>
      </c>
      <c r="X94" t="str">
        <f>"SF1F"</f>
        <v>SF1F</v>
      </c>
      <c r="Y94">
        <v>975500</v>
      </c>
      <c r="Z94" t="s">
        <v>38</v>
      </c>
      <c r="AA94" t="s">
        <v>38</v>
      </c>
      <c r="AB94">
        <v>975500</v>
      </c>
    </row>
    <row r="95" spans="1:28" x14ac:dyDescent="0.25">
      <c r="A95" t="str">
        <f t="shared" si="26"/>
        <v>0213</v>
      </c>
      <c r="B95" t="str">
        <f>"46        "</f>
        <v xml:space="preserve">46        </v>
      </c>
      <c r="C95" t="str">
        <f>"3.04      "</f>
        <v xml:space="preserve">3.04      </v>
      </c>
      <c r="D95" t="s">
        <v>28</v>
      </c>
      <c r="E95">
        <v>941</v>
      </c>
      <c r="F95" t="s">
        <v>29</v>
      </c>
      <c r="G95" t="s">
        <v>501</v>
      </c>
      <c r="H95" t="str">
        <f t="shared" si="27"/>
        <v xml:space="preserve">1  </v>
      </c>
      <c r="I95" t="s">
        <v>502</v>
      </c>
      <c r="J95" t="s">
        <v>503</v>
      </c>
      <c r="K95" t="s">
        <v>504</v>
      </c>
      <c r="L95" t="str">
        <f>"85261"</f>
        <v>85261</v>
      </c>
      <c r="M95" t="str">
        <f t="shared" si="34"/>
        <v xml:space="preserve">    </v>
      </c>
      <c r="N95" t="s">
        <v>505</v>
      </c>
      <c r="O95" t="s">
        <v>35</v>
      </c>
      <c r="P95" t="s">
        <v>42</v>
      </c>
      <c r="Q95" t="s">
        <v>36</v>
      </c>
      <c r="R95" t="s">
        <v>36</v>
      </c>
      <c r="S95" t="str">
        <f t="shared" si="28"/>
        <v xml:space="preserve">     </v>
      </c>
      <c r="T95">
        <v>0</v>
      </c>
      <c r="U95" t="str">
        <f t="shared" si="29"/>
        <v xml:space="preserve">    </v>
      </c>
      <c r="V95">
        <v>0</v>
      </c>
      <c r="W95" t="str">
        <f>"107 "</f>
        <v xml:space="preserve">107 </v>
      </c>
      <c r="X95" t="str">
        <f>"A107"</f>
        <v>A107</v>
      </c>
      <c r="Y95">
        <v>4700</v>
      </c>
      <c r="Z95" t="s">
        <v>38</v>
      </c>
      <c r="AA95" t="s">
        <v>38</v>
      </c>
      <c r="AB95">
        <v>4700</v>
      </c>
    </row>
    <row r="96" spans="1:28" x14ac:dyDescent="0.25">
      <c r="A96" t="str">
        <f t="shared" si="26"/>
        <v>0213</v>
      </c>
      <c r="B96" t="str">
        <f>"51        "</f>
        <v xml:space="preserve">51        </v>
      </c>
      <c r="C96" t="str">
        <f>"17        "</f>
        <v xml:space="preserve">17        </v>
      </c>
      <c r="D96" t="s">
        <v>28</v>
      </c>
      <c r="E96">
        <v>2</v>
      </c>
      <c r="F96" t="s">
        <v>496</v>
      </c>
      <c r="G96" t="s">
        <v>506</v>
      </c>
      <c r="H96" t="str">
        <f t="shared" si="27"/>
        <v xml:space="preserve">1  </v>
      </c>
      <c r="I96" t="s">
        <v>507</v>
      </c>
      <c r="J96" t="s">
        <v>508</v>
      </c>
      <c r="K96" t="s">
        <v>33</v>
      </c>
      <c r="L96" t="str">
        <f>"07020"</f>
        <v>07020</v>
      </c>
      <c r="M96" t="str">
        <f t="shared" si="34"/>
        <v xml:space="preserve">    </v>
      </c>
      <c r="N96" t="s">
        <v>509</v>
      </c>
      <c r="O96" t="s">
        <v>35</v>
      </c>
      <c r="P96" t="s">
        <v>42</v>
      </c>
      <c r="Q96" t="s">
        <v>36</v>
      </c>
      <c r="R96" t="s">
        <v>36</v>
      </c>
      <c r="S96" t="str">
        <f t="shared" si="28"/>
        <v xml:space="preserve">     </v>
      </c>
      <c r="T96">
        <v>0</v>
      </c>
      <c r="U96" t="str">
        <f t="shared" si="29"/>
        <v xml:space="preserve">    </v>
      </c>
      <c r="V96">
        <v>0</v>
      </c>
      <c r="W96" t="str">
        <f>"105 "</f>
        <v xml:space="preserve">105 </v>
      </c>
      <c r="X96" t="str">
        <f>"SF1F"</f>
        <v>SF1F</v>
      </c>
      <c r="Y96">
        <v>398600</v>
      </c>
      <c r="Z96" t="s">
        <v>38</v>
      </c>
      <c r="AA96" t="s">
        <v>38</v>
      </c>
      <c r="AB96">
        <v>398600</v>
      </c>
    </row>
    <row r="97" spans="1:28" x14ac:dyDescent="0.25">
      <c r="A97" t="str">
        <f t="shared" si="26"/>
        <v>0213</v>
      </c>
      <c r="B97" t="str">
        <f>"54        "</f>
        <v xml:space="preserve">54        </v>
      </c>
      <c r="C97" t="str">
        <f>"1.02      "</f>
        <v xml:space="preserve">1.02      </v>
      </c>
      <c r="D97" t="s">
        <v>28</v>
      </c>
      <c r="E97">
        <v>0</v>
      </c>
      <c r="F97" t="s">
        <v>510</v>
      </c>
      <c r="G97" t="s">
        <v>510</v>
      </c>
      <c r="H97" t="str">
        <f t="shared" si="27"/>
        <v xml:space="preserve">1  </v>
      </c>
      <c r="I97" t="s">
        <v>511</v>
      </c>
      <c r="J97" t="s">
        <v>512</v>
      </c>
      <c r="K97" t="s">
        <v>513</v>
      </c>
      <c r="L97" t="str">
        <f>"07010"</f>
        <v>07010</v>
      </c>
      <c r="M97" t="str">
        <f t="shared" si="34"/>
        <v xml:space="preserve">    </v>
      </c>
      <c r="N97" t="s">
        <v>514</v>
      </c>
      <c r="O97" t="s">
        <v>35</v>
      </c>
      <c r="P97" t="s">
        <v>42</v>
      </c>
      <c r="Q97" t="s">
        <v>36</v>
      </c>
      <c r="R97" t="s">
        <v>36</v>
      </c>
      <c r="S97" t="str">
        <f t="shared" si="28"/>
        <v xml:space="preserve">     </v>
      </c>
      <c r="T97" t="s">
        <v>37</v>
      </c>
      <c r="U97" t="str">
        <f t="shared" si="29"/>
        <v xml:space="preserve">    </v>
      </c>
      <c r="V97">
        <v>0</v>
      </c>
      <c r="W97" t="str">
        <f>"105 "</f>
        <v xml:space="preserve">105 </v>
      </c>
      <c r="X97" t="str">
        <f>"SF1F"</f>
        <v>SF1F</v>
      </c>
      <c r="Y97">
        <v>23000</v>
      </c>
      <c r="Z97" t="s">
        <v>38</v>
      </c>
      <c r="AA97" t="s">
        <v>38</v>
      </c>
      <c r="AB97">
        <v>23000</v>
      </c>
    </row>
    <row r="98" spans="1:28" x14ac:dyDescent="0.25">
      <c r="A98" t="str">
        <f t="shared" ref="A98:A129" si="36">"0213"</f>
        <v>0213</v>
      </c>
      <c r="B98" t="str">
        <f>"57        "</f>
        <v xml:space="preserve">57        </v>
      </c>
      <c r="C98" t="str">
        <f>"22.021    "</f>
        <v xml:space="preserve">22.021    </v>
      </c>
      <c r="D98" t="s">
        <v>28</v>
      </c>
      <c r="E98">
        <v>874</v>
      </c>
      <c r="F98" t="s">
        <v>29</v>
      </c>
      <c r="G98" t="s">
        <v>515</v>
      </c>
      <c r="H98" t="str">
        <f t="shared" ref="H98:H129" si="37">"1  "</f>
        <v xml:space="preserve">1  </v>
      </c>
      <c r="I98" t="s">
        <v>516</v>
      </c>
      <c r="J98" t="s">
        <v>517</v>
      </c>
      <c r="K98" t="s">
        <v>33</v>
      </c>
      <c r="L98" t="str">
        <f>"07020"</f>
        <v>07020</v>
      </c>
      <c r="M98" t="str">
        <f t="shared" si="34"/>
        <v xml:space="preserve">    </v>
      </c>
      <c r="N98" t="s">
        <v>518</v>
      </c>
      <c r="O98" t="s">
        <v>519</v>
      </c>
      <c r="P98" t="s">
        <v>42</v>
      </c>
      <c r="Q98" t="s">
        <v>36</v>
      </c>
      <c r="R98" t="s">
        <v>36</v>
      </c>
      <c r="S98" t="str">
        <f t="shared" si="28"/>
        <v xml:space="preserve">     </v>
      </c>
      <c r="T98" t="s">
        <v>37</v>
      </c>
      <c r="U98" t="str">
        <f t="shared" si="29"/>
        <v xml:space="preserve">    </v>
      </c>
      <c r="V98">
        <v>0</v>
      </c>
      <c r="W98" t="str">
        <f>"105 "</f>
        <v xml:space="preserve">105 </v>
      </c>
      <c r="X98" t="str">
        <f>"SF1F"</f>
        <v>SF1F</v>
      </c>
      <c r="Y98">
        <v>354300</v>
      </c>
      <c r="Z98" t="s">
        <v>38</v>
      </c>
      <c r="AA98" t="s">
        <v>38</v>
      </c>
      <c r="AB98">
        <v>354300</v>
      </c>
    </row>
    <row r="99" spans="1:28" x14ac:dyDescent="0.25">
      <c r="A99" t="str">
        <f t="shared" si="36"/>
        <v>0213</v>
      </c>
      <c r="B99" t="str">
        <f>"57        "</f>
        <v xml:space="preserve">57        </v>
      </c>
      <c r="C99" t="str">
        <f>"32        "</f>
        <v xml:space="preserve">32        </v>
      </c>
      <c r="D99" t="s">
        <v>28</v>
      </c>
      <c r="E99">
        <v>16</v>
      </c>
      <c r="F99" t="s">
        <v>510</v>
      </c>
      <c r="G99" t="s">
        <v>520</v>
      </c>
      <c r="H99" t="str">
        <f t="shared" si="37"/>
        <v xml:space="preserve">1  </v>
      </c>
      <c r="I99" t="s">
        <v>521</v>
      </c>
      <c r="J99" t="s">
        <v>517</v>
      </c>
      <c r="K99" t="s">
        <v>33</v>
      </c>
      <c r="L99" t="str">
        <f>"07020"</f>
        <v>07020</v>
      </c>
      <c r="M99" t="str">
        <f t="shared" si="34"/>
        <v xml:space="preserve">    </v>
      </c>
      <c r="N99" t="s">
        <v>522</v>
      </c>
      <c r="O99" t="s">
        <v>523</v>
      </c>
      <c r="P99" t="s">
        <v>42</v>
      </c>
      <c r="Q99" t="s">
        <v>36</v>
      </c>
      <c r="R99" t="s">
        <v>36</v>
      </c>
      <c r="S99" t="str">
        <f t="shared" si="28"/>
        <v xml:space="preserve">     </v>
      </c>
      <c r="T99" t="s">
        <v>37</v>
      </c>
      <c r="U99" t="str">
        <f t="shared" si="29"/>
        <v xml:space="preserve">    </v>
      </c>
      <c r="V99">
        <v>0</v>
      </c>
      <c r="W99" t="str">
        <f>"105 "</f>
        <v xml:space="preserve">105 </v>
      </c>
      <c r="X99" t="str">
        <f>"SF1F"</f>
        <v>SF1F</v>
      </c>
      <c r="Y99">
        <v>392700</v>
      </c>
      <c r="Z99" t="s">
        <v>38</v>
      </c>
      <c r="AA99" t="s">
        <v>38</v>
      </c>
      <c r="AB99">
        <v>392700</v>
      </c>
    </row>
    <row r="100" spans="1:28" x14ac:dyDescent="0.25">
      <c r="A100" t="str">
        <f t="shared" si="36"/>
        <v>0213</v>
      </c>
      <c r="B100" t="str">
        <f>"58        "</f>
        <v xml:space="preserve">58        </v>
      </c>
      <c r="C100" t="str">
        <f>"3         "</f>
        <v xml:space="preserve">3         </v>
      </c>
      <c r="D100" t="s">
        <v>28</v>
      </c>
      <c r="E100">
        <v>0</v>
      </c>
      <c r="F100" t="s">
        <v>524</v>
      </c>
      <c r="G100" t="s">
        <v>524</v>
      </c>
      <c r="H100" t="str">
        <f t="shared" si="37"/>
        <v xml:space="preserve">1  </v>
      </c>
      <c r="I100" t="s">
        <v>525</v>
      </c>
      <c r="J100" t="s">
        <v>526</v>
      </c>
      <c r="K100" t="s">
        <v>527</v>
      </c>
      <c r="L100" t="str">
        <f>"44122"</f>
        <v>44122</v>
      </c>
      <c r="M100" t="str">
        <f t="shared" si="34"/>
        <v xml:space="preserve">    </v>
      </c>
      <c r="N100" t="s">
        <v>528</v>
      </c>
      <c r="O100" t="s">
        <v>35</v>
      </c>
      <c r="P100" t="s">
        <v>42</v>
      </c>
      <c r="Q100" t="s">
        <v>36</v>
      </c>
      <c r="R100" t="s">
        <v>36</v>
      </c>
      <c r="S100" t="str">
        <f t="shared" si="28"/>
        <v xml:space="preserve">     </v>
      </c>
      <c r="T100">
        <v>0</v>
      </c>
      <c r="U100" t="str">
        <f t="shared" si="29"/>
        <v xml:space="preserve">    </v>
      </c>
      <c r="V100">
        <v>0</v>
      </c>
      <c r="W100" t="str">
        <f>"200 "</f>
        <v xml:space="preserve">200 </v>
      </c>
      <c r="X100" t="str">
        <f>"A200"</f>
        <v>A200</v>
      </c>
      <c r="Y100">
        <v>29000</v>
      </c>
      <c r="Z100" t="s">
        <v>38</v>
      </c>
      <c r="AA100" t="s">
        <v>38</v>
      </c>
      <c r="AB100">
        <v>29000</v>
      </c>
    </row>
    <row r="101" spans="1:28" x14ac:dyDescent="0.25">
      <c r="A101" t="str">
        <f t="shared" si="36"/>
        <v>0213</v>
      </c>
      <c r="B101" t="str">
        <f>"59        "</f>
        <v xml:space="preserve">59        </v>
      </c>
      <c r="C101" t="str">
        <f>"1         "</f>
        <v xml:space="preserve">1         </v>
      </c>
      <c r="D101" t="s">
        <v>28</v>
      </c>
      <c r="E101">
        <v>0</v>
      </c>
      <c r="F101" t="s">
        <v>524</v>
      </c>
      <c r="G101" t="s">
        <v>524</v>
      </c>
      <c r="H101" t="str">
        <f t="shared" si="37"/>
        <v xml:space="preserve">1  </v>
      </c>
      <c r="I101" t="s">
        <v>529</v>
      </c>
      <c r="J101" t="s">
        <v>530</v>
      </c>
      <c r="K101" t="s">
        <v>68</v>
      </c>
      <c r="L101" t="str">
        <f>"07024"</f>
        <v>07024</v>
      </c>
      <c r="M101" t="str">
        <f t="shared" si="34"/>
        <v xml:space="preserve">    </v>
      </c>
      <c r="N101" t="s">
        <v>531</v>
      </c>
      <c r="O101" t="s">
        <v>35</v>
      </c>
      <c r="P101" t="s">
        <v>42</v>
      </c>
      <c r="Q101" t="s">
        <v>36</v>
      </c>
      <c r="R101" t="s">
        <v>36</v>
      </c>
      <c r="S101" t="str">
        <f t="shared" ref="S101:S126" si="38">"     "</f>
        <v xml:space="preserve">     </v>
      </c>
      <c r="T101">
        <v>0</v>
      </c>
      <c r="U101" t="str">
        <f t="shared" ref="U101:U126" si="39">"    "</f>
        <v xml:space="preserve">    </v>
      </c>
      <c r="V101">
        <v>0</v>
      </c>
      <c r="W101" t="str">
        <f>"200 "</f>
        <v xml:space="preserve">200 </v>
      </c>
      <c r="X101" t="str">
        <f>"A200"</f>
        <v>A200</v>
      </c>
      <c r="Y101">
        <v>27300</v>
      </c>
      <c r="Z101" t="s">
        <v>38</v>
      </c>
      <c r="AA101" t="s">
        <v>38</v>
      </c>
      <c r="AB101">
        <v>27300</v>
      </c>
    </row>
    <row r="102" spans="1:28" x14ac:dyDescent="0.25">
      <c r="A102" t="str">
        <f t="shared" si="36"/>
        <v>0213</v>
      </c>
      <c r="B102" t="str">
        <f>"63        "</f>
        <v xml:space="preserve">63        </v>
      </c>
      <c r="C102" t="str">
        <f>"26        "</f>
        <v xml:space="preserve">26        </v>
      </c>
      <c r="D102" t="s">
        <v>28</v>
      </c>
      <c r="E102">
        <v>1</v>
      </c>
      <c r="F102" t="s">
        <v>532</v>
      </c>
      <c r="G102" t="s">
        <v>533</v>
      </c>
      <c r="H102" t="str">
        <f t="shared" si="37"/>
        <v xml:space="preserve">1  </v>
      </c>
      <c r="I102" t="s">
        <v>534</v>
      </c>
      <c r="J102" t="s">
        <v>535</v>
      </c>
      <c r="K102" t="s">
        <v>33</v>
      </c>
      <c r="L102" t="str">
        <f>"07020"</f>
        <v>07020</v>
      </c>
      <c r="M102" t="str">
        <f t="shared" si="34"/>
        <v xml:space="preserve">    </v>
      </c>
      <c r="N102" t="s">
        <v>536</v>
      </c>
      <c r="O102" t="s">
        <v>35</v>
      </c>
      <c r="P102" t="s">
        <v>42</v>
      </c>
      <c r="Q102" t="s">
        <v>36</v>
      </c>
      <c r="R102" t="s">
        <v>36</v>
      </c>
      <c r="S102" t="str">
        <f t="shared" si="38"/>
        <v xml:space="preserve">     </v>
      </c>
      <c r="T102">
        <v>0</v>
      </c>
      <c r="U102" t="str">
        <f t="shared" si="39"/>
        <v xml:space="preserve">    </v>
      </c>
      <c r="V102">
        <v>0</v>
      </c>
      <c r="W102" t="str">
        <f>"05  "</f>
        <v xml:space="preserve">05  </v>
      </c>
      <c r="X102" t="str">
        <f>"SF05"</f>
        <v>SF05</v>
      </c>
      <c r="Y102">
        <v>64800</v>
      </c>
      <c r="Z102" t="s">
        <v>38</v>
      </c>
      <c r="AA102" t="s">
        <v>38</v>
      </c>
      <c r="AB102">
        <v>64800</v>
      </c>
    </row>
    <row r="103" spans="1:28" x14ac:dyDescent="0.25">
      <c r="A103" t="str">
        <f t="shared" si="36"/>
        <v>0213</v>
      </c>
      <c r="B103" t="str">
        <f>"67        "</f>
        <v xml:space="preserve">67        </v>
      </c>
      <c r="C103" t="str">
        <f>"2         "</f>
        <v xml:space="preserve">2         </v>
      </c>
      <c r="D103" t="s">
        <v>28</v>
      </c>
      <c r="E103">
        <v>0</v>
      </c>
      <c r="F103" t="s">
        <v>524</v>
      </c>
      <c r="G103" t="s">
        <v>524</v>
      </c>
      <c r="H103" t="str">
        <f t="shared" si="37"/>
        <v xml:space="preserve">1  </v>
      </c>
      <c r="I103" t="s">
        <v>529</v>
      </c>
      <c r="J103" t="s">
        <v>530</v>
      </c>
      <c r="K103" t="s">
        <v>68</v>
      </c>
      <c r="L103" t="str">
        <f>"07024"</f>
        <v>07024</v>
      </c>
      <c r="M103" t="str">
        <f t="shared" si="34"/>
        <v xml:space="preserve">    </v>
      </c>
      <c r="N103">
        <v>1.1100000000000001</v>
      </c>
      <c r="O103" t="s">
        <v>35</v>
      </c>
      <c r="P103" t="s">
        <v>42</v>
      </c>
      <c r="Q103" t="s">
        <v>36</v>
      </c>
      <c r="R103" t="s">
        <v>36</v>
      </c>
      <c r="S103" t="str">
        <f t="shared" si="38"/>
        <v xml:space="preserve">     </v>
      </c>
      <c r="T103">
        <v>0</v>
      </c>
      <c r="U103" t="str">
        <f t="shared" si="39"/>
        <v xml:space="preserve">    </v>
      </c>
      <c r="V103">
        <v>0</v>
      </c>
      <c r="W103" t="str">
        <f>"200 "</f>
        <v xml:space="preserve">200 </v>
      </c>
      <c r="X103" t="str">
        <f>"A200"</f>
        <v>A200</v>
      </c>
      <c r="Y103">
        <v>5600</v>
      </c>
      <c r="Z103" t="s">
        <v>38</v>
      </c>
      <c r="AA103" t="s">
        <v>38</v>
      </c>
      <c r="AB103">
        <v>5600</v>
      </c>
    </row>
    <row r="104" spans="1:28" x14ac:dyDescent="0.25">
      <c r="A104" t="str">
        <f t="shared" si="36"/>
        <v>0213</v>
      </c>
      <c r="B104" t="str">
        <f>"70        "</f>
        <v xml:space="preserve">70        </v>
      </c>
      <c r="C104" t="str">
        <f>"4.01      "</f>
        <v xml:space="preserve">4.01      </v>
      </c>
      <c r="D104" t="s">
        <v>28</v>
      </c>
      <c r="E104">
        <v>0</v>
      </c>
      <c r="F104" t="s">
        <v>537</v>
      </c>
      <c r="G104" t="s">
        <v>537</v>
      </c>
      <c r="H104" t="str">
        <f t="shared" si="37"/>
        <v xml:space="preserve">1  </v>
      </c>
      <c r="I104" t="s">
        <v>538</v>
      </c>
      <c r="J104" t="s">
        <v>539</v>
      </c>
      <c r="K104" t="s">
        <v>540</v>
      </c>
      <c r="L104" t="str">
        <f>"07601"</f>
        <v>07601</v>
      </c>
      <c r="M104" t="str">
        <f t="shared" si="34"/>
        <v xml:space="preserve">    </v>
      </c>
      <c r="N104" t="s">
        <v>541</v>
      </c>
      <c r="O104" t="s">
        <v>35</v>
      </c>
      <c r="P104" t="s">
        <v>42</v>
      </c>
      <c r="Q104" t="s">
        <v>36</v>
      </c>
      <c r="R104" t="s">
        <v>36</v>
      </c>
      <c r="S104" t="str">
        <f t="shared" si="38"/>
        <v xml:space="preserve">     </v>
      </c>
      <c r="T104">
        <v>0</v>
      </c>
      <c r="U104" t="str">
        <f t="shared" si="39"/>
        <v xml:space="preserve">    </v>
      </c>
      <c r="V104">
        <v>0</v>
      </c>
      <c r="W104" t="str">
        <f>"110 "</f>
        <v xml:space="preserve">110 </v>
      </c>
      <c r="X104" t="str">
        <f>"C110"</f>
        <v>C110</v>
      </c>
      <c r="Y104">
        <v>1629700</v>
      </c>
      <c r="Z104" t="s">
        <v>38</v>
      </c>
      <c r="AA104" t="s">
        <v>38</v>
      </c>
      <c r="AB104">
        <v>1629700</v>
      </c>
    </row>
    <row r="105" spans="1:28" x14ac:dyDescent="0.25">
      <c r="A105" t="str">
        <f t="shared" si="36"/>
        <v>0213</v>
      </c>
      <c r="B105" t="str">
        <f>"70        "</f>
        <v xml:space="preserve">70        </v>
      </c>
      <c r="C105" t="str">
        <f>"4.02      "</f>
        <v xml:space="preserve">4.02      </v>
      </c>
      <c r="D105" t="s">
        <v>28</v>
      </c>
      <c r="E105">
        <v>0</v>
      </c>
      <c r="F105" t="s">
        <v>537</v>
      </c>
      <c r="G105" t="s">
        <v>537</v>
      </c>
      <c r="H105" t="str">
        <f t="shared" si="37"/>
        <v xml:space="preserve">1  </v>
      </c>
      <c r="I105" t="s">
        <v>542</v>
      </c>
      <c r="J105" t="s">
        <v>543</v>
      </c>
      <c r="K105" t="s">
        <v>544</v>
      </c>
      <c r="L105" t="str">
        <f>"07061"</f>
        <v>07061</v>
      </c>
      <c r="M105" t="str">
        <f t="shared" si="34"/>
        <v xml:space="preserve">    </v>
      </c>
      <c r="N105">
        <v>0.99</v>
      </c>
      <c r="O105" t="s">
        <v>35</v>
      </c>
      <c r="P105" t="s">
        <v>42</v>
      </c>
      <c r="Q105" t="s">
        <v>36</v>
      </c>
      <c r="R105" t="s">
        <v>36</v>
      </c>
      <c r="S105" t="str">
        <f t="shared" si="38"/>
        <v xml:space="preserve">     </v>
      </c>
      <c r="T105" t="s">
        <v>37</v>
      </c>
      <c r="U105" t="str">
        <f t="shared" si="39"/>
        <v xml:space="preserve">    </v>
      </c>
      <c r="V105">
        <v>0</v>
      </c>
      <c r="W105" t="str">
        <f>"110 "</f>
        <v xml:space="preserve">110 </v>
      </c>
      <c r="X105" t="str">
        <f>"C110"</f>
        <v>C110</v>
      </c>
      <c r="Y105">
        <v>830100</v>
      </c>
      <c r="Z105" t="s">
        <v>38</v>
      </c>
      <c r="AA105" t="s">
        <v>38</v>
      </c>
      <c r="AB105">
        <v>830100</v>
      </c>
    </row>
    <row r="106" spans="1:28" x14ac:dyDescent="0.25">
      <c r="A106" t="str">
        <f t="shared" si="36"/>
        <v>0213</v>
      </c>
      <c r="B106" t="str">
        <f>"73        "</f>
        <v xml:space="preserve">73        </v>
      </c>
      <c r="C106" t="str">
        <f>"2         "</f>
        <v xml:space="preserve">2         </v>
      </c>
      <c r="D106" t="s">
        <v>28</v>
      </c>
      <c r="E106">
        <v>8</v>
      </c>
      <c r="F106" t="s">
        <v>545</v>
      </c>
      <c r="G106" t="s">
        <v>546</v>
      </c>
      <c r="H106" t="str">
        <f t="shared" si="37"/>
        <v xml:space="preserve">1  </v>
      </c>
      <c r="I106" t="s">
        <v>547</v>
      </c>
      <c r="J106" t="s">
        <v>548</v>
      </c>
      <c r="K106" t="s">
        <v>33</v>
      </c>
      <c r="L106" t="str">
        <f>"07020"</f>
        <v>07020</v>
      </c>
      <c r="M106" t="str">
        <f t="shared" si="34"/>
        <v xml:space="preserve">    </v>
      </c>
      <c r="N106" t="s">
        <v>549</v>
      </c>
      <c r="O106" t="s">
        <v>35</v>
      </c>
      <c r="P106" t="s">
        <v>42</v>
      </c>
      <c r="Q106" t="s">
        <v>36</v>
      </c>
      <c r="R106" t="s">
        <v>36</v>
      </c>
      <c r="S106" t="str">
        <f t="shared" si="38"/>
        <v xml:space="preserve">     </v>
      </c>
      <c r="T106">
        <v>0</v>
      </c>
      <c r="U106" t="str">
        <f t="shared" si="39"/>
        <v xml:space="preserve">    </v>
      </c>
      <c r="V106">
        <v>0</v>
      </c>
      <c r="W106" t="str">
        <f>"06  "</f>
        <v xml:space="preserve">06  </v>
      </c>
      <c r="X106" t="str">
        <f>"SF06"</f>
        <v>SF06</v>
      </c>
      <c r="Y106">
        <v>40000</v>
      </c>
      <c r="Z106" t="s">
        <v>38</v>
      </c>
      <c r="AA106" t="s">
        <v>38</v>
      </c>
      <c r="AB106">
        <v>40000</v>
      </c>
    </row>
    <row r="107" spans="1:28" x14ac:dyDescent="0.25">
      <c r="A107" t="str">
        <f t="shared" si="36"/>
        <v>0213</v>
      </c>
      <c r="B107" t="str">
        <f>"75        "</f>
        <v xml:space="preserve">75        </v>
      </c>
      <c r="C107" t="str">
        <f>"2.03      "</f>
        <v xml:space="preserve">2.03      </v>
      </c>
      <c r="D107" t="s">
        <v>28</v>
      </c>
      <c r="E107">
        <v>725</v>
      </c>
      <c r="F107" t="s">
        <v>29</v>
      </c>
      <c r="G107" t="s">
        <v>550</v>
      </c>
      <c r="H107" t="str">
        <f t="shared" si="37"/>
        <v xml:space="preserve">1  </v>
      </c>
      <c r="I107" t="s">
        <v>551</v>
      </c>
      <c r="J107" t="s">
        <v>552</v>
      </c>
      <c r="K107" t="s">
        <v>553</v>
      </c>
      <c r="L107" t="str">
        <f>"07458"</f>
        <v>07458</v>
      </c>
      <c r="M107" t="str">
        <f t="shared" si="34"/>
        <v xml:space="preserve">    </v>
      </c>
      <c r="N107">
        <v>4.16</v>
      </c>
      <c r="O107" t="s">
        <v>35</v>
      </c>
      <c r="P107" t="s">
        <v>42</v>
      </c>
      <c r="Q107" t="s">
        <v>36</v>
      </c>
      <c r="R107" t="s">
        <v>36</v>
      </c>
      <c r="S107" t="str">
        <f t="shared" si="38"/>
        <v xml:space="preserve">     </v>
      </c>
      <c r="T107">
        <v>0</v>
      </c>
      <c r="U107" t="str">
        <f t="shared" si="39"/>
        <v xml:space="preserve">    </v>
      </c>
      <c r="V107">
        <v>0</v>
      </c>
      <c r="W107" t="str">
        <f>"110 "</f>
        <v xml:space="preserve">110 </v>
      </c>
      <c r="X107" t="str">
        <f>"C110"</f>
        <v>C110</v>
      </c>
      <c r="Y107">
        <v>3132500</v>
      </c>
      <c r="Z107" t="s">
        <v>38</v>
      </c>
      <c r="AA107" t="s">
        <v>38</v>
      </c>
      <c r="AB107">
        <v>3132500</v>
      </c>
    </row>
    <row r="108" spans="1:28" x14ac:dyDescent="0.25">
      <c r="A108" t="str">
        <f t="shared" si="36"/>
        <v>0213</v>
      </c>
      <c r="B108" t="str">
        <f>"76        "</f>
        <v xml:space="preserve">76        </v>
      </c>
      <c r="C108" t="str">
        <f>"1         "</f>
        <v xml:space="preserve">1         </v>
      </c>
      <c r="D108" t="s">
        <v>28</v>
      </c>
      <c r="E108">
        <v>0</v>
      </c>
      <c r="F108" t="s">
        <v>554</v>
      </c>
      <c r="G108" t="s">
        <v>555</v>
      </c>
      <c r="H108" t="str">
        <f t="shared" si="37"/>
        <v xml:space="preserve">1  </v>
      </c>
      <c r="I108" t="s">
        <v>556</v>
      </c>
      <c r="J108" t="s">
        <v>557</v>
      </c>
      <c r="K108" t="s">
        <v>558</v>
      </c>
      <c r="L108" t="str">
        <f>"80111"</f>
        <v>80111</v>
      </c>
      <c r="M108" t="str">
        <f t="shared" si="34"/>
        <v xml:space="preserve">    </v>
      </c>
      <c r="N108" t="s">
        <v>42</v>
      </c>
      <c r="O108" t="s">
        <v>35</v>
      </c>
      <c r="P108" t="s">
        <v>42</v>
      </c>
      <c r="Q108" t="s">
        <v>36</v>
      </c>
      <c r="R108" t="s">
        <v>36</v>
      </c>
      <c r="S108" t="str">
        <f t="shared" si="38"/>
        <v xml:space="preserve">     </v>
      </c>
      <c r="T108">
        <v>0</v>
      </c>
      <c r="U108" t="str">
        <f t="shared" si="39"/>
        <v xml:space="preserve">    </v>
      </c>
      <c r="V108">
        <v>0</v>
      </c>
      <c r="W108" t="str">
        <f>"110 "</f>
        <v xml:space="preserve">110 </v>
      </c>
      <c r="X108" t="str">
        <f>"C110"</f>
        <v>C110</v>
      </c>
      <c r="Y108">
        <v>104600</v>
      </c>
      <c r="Z108" t="s">
        <v>38</v>
      </c>
      <c r="AA108" t="s">
        <v>38</v>
      </c>
      <c r="AB108">
        <v>104600</v>
      </c>
    </row>
    <row r="109" spans="1:28" x14ac:dyDescent="0.25">
      <c r="A109" t="str">
        <f t="shared" si="36"/>
        <v>0213</v>
      </c>
      <c r="B109" t="str">
        <f>"76        "</f>
        <v xml:space="preserve">76        </v>
      </c>
      <c r="C109" t="str">
        <f>"2.01      "</f>
        <v xml:space="preserve">2.01      </v>
      </c>
      <c r="D109" t="s">
        <v>28</v>
      </c>
      <c r="E109">
        <v>725</v>
      </c>
      <c r="F109" t="s">
        <v>29</v>
      </c>
      <c r="G109" t="s">
        <v>550</v>
      </c>
      <c r="H109" t="str">
        <f t="shared" si="37"/>
        <v xml:space="preserve">1  </v>
      </c>
      <c r="I109" t="s">
        <v>559</v>
      </c>
      <c r="J109" t="s">
        <v>552</v>
      </c>
      <c r="K109" t="s">
        <v>553</v>
      </c>
      <c r="L109" t="str">
        <f>"07458"</f>
        <v>07458</v>
      </c>
      <c r="M109" t="str">
        <f t="shared" si="34"/>
        <v xml:space="preserve">    </v>
      </c>
      <c r="N109">
        <v>1.1599999999999999</v>
      </c>
      <c r="O109" t="s">
        <v>35</v>
      </c>
      <c r="P109" t="s">
        <v>42</v>
      </c>
      <c r="Q109" t="s">
        <v>36</v>
      </c>
      <c r="R109" t="s">
        <v>36</v>
      </c>
      <c r="S109" t="str">
        <f t="shared" si="38"/>
        <v xml:space="preserve">     </v>
      </c>
      <c r="T109">
        <v>0</v>
      </c>
      <c r="U109" t="str">
        <f t="shared" si="39"/>
        <v xml:space="preserve">    </v>
      </c>
      <c r="V109">
        <v>0</v>
      </c>
      <c r="W109" t="str">
        <f>"110 "</f>
        <v xml:space="preserve">110 </v>
      </c>
      <c r="X109" t="str">
        <f>"C110"</f>
        <v>C110</v>
      </c>
      <c r="Y109">
        <v>694800</v>
      </c>
      <c r="Z109" t="s">
        <v>38</v>
      </c>
      <c r="AA109" t="s">
        <v>38</v>
      </c>
      <c r="AB109">
        <v>694800</v>
      </c>
    </row>
    <row r="110" spans="1:28" x14ac:dyDescent="0.25">
      <c r="A110" t="str">
        <f t="shared" si="36"/>
        <v>0213</v>
      </c>
      <c r="B110" t="str">
        <f>"76        "</f>
        <v xml:space="preserve">76        </v>
      </c>
      <c r="C110" t="str">
        <f>"5         "</f>
        <v xml:space="preserve">5         </v>
      </c>
      <c r="D110" t="s">
        <v>28</v>
      </c>
      <c r="E110">
        <v>615</v>
      </c>
      <c r="F110" t="s">
        <v>29</v>
      </c>
      <c r="G110" t="s">
        <v>560</v>
      </c>
      <c r="H110" t="str">
        <f t="shared" si="37"/>
        <v xml:space="preserve">1  </v>
      </c>
      <c r="I110" t="s">
        <v>556</v>
      </c>
      <c r="J110" t="s">
        <v>557</v>
      </c>
      <c r="K110" t="s">
        <v>558</v>
      </c>
      <c r="L110" t="str">
        <f>"80111"</f>
        <v>80111</v>
      </c>
      <c r="M110" t="str">
        <f t="shared" si="34"/>
        <v xml:space="preserve">    </v>
      </c>
      <c r="N110" t="s">
        <v>561</v>
      </c>
      <c r="O110" t="s">
        <v>35</v>
      </c>
      <c r="P110" t="s">
        <v>42</v>
      </c>
      <c r="Q110" t="s">
        <v>36</v>
      </c>
      <c r="R110" t="s">
        <v>36</v>
      </c>
      <c r="S110" t="str">
        <f t="shared" si="38"/>
        <v xml:space="preserve">     </v>
      </c>
      <c r="T110" t="s">
        <v>37</v>
      </c>
      <c r="U110" t="str">
        <f t="shared" si="39"/>
        <v xml:space="preserve">    </v>
      </c>
      <c r="V110">
        <v>0</v>
      </c>
      <c r="W110" t="str">
        <f>"110 "</f>
        <v xml:space="preserve">110 </v>
      </c>
      <c r="X110" t="str">
        <f>"C110"</f>
        <v>C110</v>
      </c>
      <c r="Y110">
        <v>28917000</v>
      </c>
      <c r="Z110" t="s">
        <v>38</v>
      </c>
      <c r="AA110" t="s">
        <v>38</v>
      </c>
      <c r="AB110">
        <v>28917000</v>
      </c>
    </row>
    <row r="111" spans="1:28" x14ac:dyDescent="0.25">
      <c r="A111" t="str">
        <f t="shared" si="36"/>
        <v>0213</v>
      </c>
      <c r="B111" t="str">
        <f>"77        "</f>
        <v xml:space="preserve">77        </v>
      </c>
      <c r="C111" t="str">
        <f>"1         "</f>
        <v xml:space="preserve">1         </v>
      </c>
      <c r="D111" t="s">
        <v>28</v>
      </c>
      <c r="E111">
        <v>615</v>
      </c>
      <c r="F111" t="s">
        <v>29</v>
      </c>
      <c r="G111" t="s">
        <v>560</v>
      </c>
      <c r="H111" t="str">
        <f t="shared" si="37"/>
        <v xml:space="preserve">1  </v>
      </c>
      <c r="I111" t="s">
        <v>562</v>
      </c>
      <c r="J111" t="s">
        <v>563</v>
      </c>
      <c r="K111" t="s">
        <v>564</v>
      </c>
      <c r="L111" t="str">
        <f>"11976"</f>
        <v>11976</v>
      </c>
      <c r="M111" t="str">
        <f t="shared" si="34"/>
        <v xml:space="preserve">    </v>
      </c>
      <c r="N111" t="s">
        <v>565</v>
      </c>
      <c r="O111" t="s">
        <v>35</v>
      </c>
      <c r="P111" t="s">
        <v>42</v>
      </c>
      <c r="Q111" t="s">
        <v>36</v>
      </c>
      <c r="R111" t="s">
        <v>36</v>
      </c>
      <c r="S111" t="str">
        <f t="shared" si="38"/>
        <v xml:space="preserve">     </v>
      </c>
      <c r="T111" t="s">
        <v>37</v>
      </c>
      <c r="U111" t="str">
        <f t="shared" si="39"/>
        <v xml:space="preserve">    </v>
      </c>
      <c r="V111">
        <v>0</v>
      </c>
      <c r="W111" t="str">
        <f>"110 "</f>
        <v xml:space="preserve">110 </v>
      </c>
      <c r="X111" t="str">
        <f>"C110"</f>
        <v>C110</v>
      </c>
      <c r="Y111">
        <v>14400000</v>
      </c>
      <c r="Z111" t="s">
        <v>38</v>
      </c>
      <c r="AA111" t="s">
        <v>38</v>
      </c>
      <c r="AB111">
        <v>14400000</v>
      </c>
    </row>
    <row r="112" spans="1:28" x14ac:dyDescent="0.25">
      <c r="A112" t="str">
        <f t="shared" si="36"/>
        <v>0213</v>
      </c>
      <c r="B112" t="str">
        <f>"77        "</f>
        <v xml:space="preserve">77        </v>
      </c>
      <c r="C112" t="str">
        <f>"2         "</f>
        <v xml:space="preserve">2         </v>
      </c>
      <c r="D112" t="s">
        <v>28</v>
      </c>
      <c r="E112">
        <v>606</v>
      </c>
      <c r="F112" t="s">
        <v>29</v>
      </c>
      <c r="G112" t="s">
        <v>566</v>
      </c>
      <c r="H112" t="str">
        <f t="shared" si="37"/>
        <v xml:space="preserve">1  </v>
      </c>
      <c r="I112" t="s">
        <v>567</v>
      </c>
      <c r="J112" t="s">
        <v>568</v>
      </c>
      <c r="K112" t="s">
        <v>109</v>
      </c>
      <c r="L112" t="str">
        <f>"07648"</f>
        <v>07648</v>
      </c>
      <c r="M112" t="str">
        <f t="shared" si="34"/>
        <v xml:space="preserve">    </v>
      </c>
      <c r="N112" t="s">
        <v>569</v>
      </c>
      <c r="O112" t="s">
        <v>35</v>
      </c>
      <c r="P112" t="s">
        <v>42</v>
      </c>
      <c r="Q112" t="s">
        <v>36</v>
      </c>
      <c r="R112" t="s">
        <v>36</v>
      </c>
      <c r="S112" t="str">
        <f t="shared" si="38"/>
        <v xml:space="preserve">     </v>
      </c>
      <c r="T112">
        <v>0</v>
      </c>
      <c r="U112" t="str">
        <f t="shared" si="39"/>
        <v xml:space="preserve">    </v>
      </c>
      <c r="V112">
        <v>0</v>
      </c>
      <c r="W112" t="str">
        <f>"111 "</f>
        <v xml:space="preserve">111 </v>
      </c>
      <c r="X112" t="str">
        <f>"C111"</f>
        <v>C111</v>
      </c>
      <c r="Y112">
        <v>1976500</v>
      </c>
      <c r="Z112" t="s">
        <v>38</v>
      </c>
      <c r="AA112" t="s">
        <v>38</v>
      </c>
      <c r="AB112">
        <v>1976500</v>
      </c>
    </row>
    <row r="113" spans="1:28" x14ac:dyDescent="0.25">
      <c r="A113" t="str">
        <f t="shared" si="36"/>
        <v>0213</v>
      </c>
      <c r="B113" t="str">
        <f>"78        "</f>
        <v xml:space="preserve">78        </v>
      </c>
      <c r="C113" t="str">
        <f>"8         "</f>
        <v xml:space="preserve">8         </v>
      </c>
      <c r="D113" t="s">
        <v>28</v>
      </c>
      <c r="E113">
        <v>114</v>
      </c>
      <c r="F113" t="s">
        <v>570</v>
      </c>
      <c r="G113" t="s">
        <v>571</v>
      </c>
      <c r="H113" t="str">
        <f t="shared" si="37"/>
        <v xml:space="preserve">1  </v>
      </c>
      <c r="I113" t="s">
        <v>572</v>
      </c>
      <c r="J113" t="s">
        <v>573</v>
      </c>
      <c r="K113" t="s">
        <v>33</v>
      </c>
      <c r="L113" t="str">
        <f>"07020"</f>
        <v>07020</v>
      </c>
      <c r="M113" t="str">
        <f t="shared" si="34"/>
        <v xml:space="preserve">    </v>
      </c>
      <c r="N113" t="s">
        <v>574</v>
      </c>
      <c r="O113" t="s">
        <v>35</v>
      </c>
      <c r="P113" t="s">
        <v>42</v>
      </c>
      <c r="Q113" t="s">
        <v>36</v>
      </c>
      <c r="R113" t="s">
        <v>36</v>
      </c>
      <c r="S113" t="str">
        <f t="shared" si="38"/>
        <v xml:space="preserve">     </v>
      </c>
      <c r="T113">
        <v>0</v>
      </c>
      <c r="U113" t="str">
        <f t="shared" si="39"/>
        <v xml:space="preserve">    </v>
      </c>
      <c r="V113">
        <v>0</v>
      </c>
      <c r="W113" t="str">
        <f>"06  "</f>
        <v xml:space="preserve">06  </v>
      </c>
      <c r="X113" t="str">
        <f>"SF06"</f>
        <v>SF06</v>
      </c>
      <c r="Y113">
        <v>135600</v>
      </c>
      <c r="Z113" t="s">
        <v>38</v>
      </c>
      <c r="AA113" t="s">
        <v>38</v>
      </c>
      <c r="AB113">
        <v>135600</v>
      </c>
    </row>
    <row r="114" spans="1:28" x14ac:dyDescent="0.25">
      <c r="A114" t="str">
        <f t="shared" si="36"/>
        <v>0213</v>
      </c>
      <c r="B114" t="str">
        <f>"78        "</f>
        <v xml:space="preserve">78        </v>
      </c>
      <c r="C114" t="str">
        <f>"13        "</f>
        <v xml:space="preserve">13        </v>
      </c>
      <c r="D114" t="s">
        <v>28</v>
      </c>
      <c r="E114">
        <v>0</v>
      </c>
      <c r="F114" t="s">
        <v>575</v>
      </c>
      <c r="G114" t="s">
        <v>575</v>
      </c>
      <c r="H114" t="str">
        <f t="shared" si="37"/>
        <v xml:space="preserve">1  </v>
      </c>
      <c r="I114" t="s">
        <v>576</v>
      </c>
      <c r="J114" t="s">
        <v>577</v>
      </c>
      <c r="K114" t="s">
        <v>578</v>
      </c>
      <c r="L114" t="str">
        <f>"07010"</f>
        <v>07010</v>
      </c>
      <c r="M114" t="str">
        <f t="shared" si="34"/>
        <v xml:space="preserve">    </v>
      </c>
      <c r="N114" t="s">
        <v>579</v>
      </c>
      <c r="O114" t="s">
        <v>35</v>
      </c>
      <c r="P114" t="s">
        <v>42</v>
      </c>
      <c r="Q114" t="s">
        <v>36</v>
      </c>
      <c r="R114" t="s">
        <v>36</v>
      </c>
      <c r="S114" t="str">
        <f t="shared" si="38"/>
        <v xml:space="preserve">     </v>
      </c>
      <c r="T114">
        <v>0</v>
      </c>
      <c r="U114" t="str">
        <f t="shared" si="39"/>
        <v xml:space="preserve">    </v>
      </c>
      <c r="V114">
        <v>0</v>
      </c>
      <c r="W114" t="str">
        <f>"06  "</f>
        <v xml:space="preserve">06  </v>
      </c>
      <c r="X114" t="str">
        <f>"SF06"</f>
        <v>SF06</v>
      </c>
      <c r="Y114">
        <v>17000</v>
      </c>
      <c r="Z114" t="s">
        <v>38</v>
      </c>
      <c r="AA114" t="s">
        <v>38</v>
      </c>
      <c r="AB114">
        <v>17000</v>
      </c>
    </row>
    <row r="115" spans="1:28" x14ac:dyDescent="0.25">
      <c r="A115" t="str">
        <f t="shared" si="36"/>
        <v>0213</v>
      </c>
      <c r="B115" t="str">
        <f t="shared" ref="B115:B122" si="40">"79        "</f>
        <v xml:space="preserve">79        </v>
      </c>
      <c r="C115" t="str">
        <f>"1         "</f>
        <v xml:space="preserve">1         </v>
      </c>
      <c r="D115" t="s">
        <v>28</v>
      </c>
      <c r="E115">
        <v>0</v>
      </c>
      <c r="F115" t="s">
        <v>580</v>
      </c>
      <c r="G115" t="s">
        <v>581</v>
      </c>
      <c r="H115" t="str">
        <f t="shared" si="37"/>
        <v xml:space="preserve">1  </v>
      </c>
      <c r="I115" t="s">
        <v>582</v>
      </c>
      <c r="J115" t="s">
        <v>583</v>
      </c>
      <c r="K115" t="s">
        <v>33</v>
      </c>
      <c r="L115" t="str">
        <f>"07020"</f>
        <v>07020</v>
      </c>
      <c r="M115" t="str">
        <f t="shared" si="34"/>
        <v xml:space="preserve">    </v>
      </c>
      <c r="N115" t="s">
        <v>569</v>
      </c>
      <c r="O115" t="s">
        <v>35</v>
      </c>
      <c r="P115" t="s">
        <v>42</v>
      </c>
      <c r="Q115" t="s">
        <v>36</v>
      </c>
      <c r="R115" t="s">
        <v>36</v>
      </c>
      <c r="S115" t="str">
        <f t="shared" si="38"/>
        <v xml:space="preserve">     </v>
      </c>
      <c r="T115">
        <v>0</v>
      </c>
      <c r="U115" t="str">
        <f t="shared" si="39"/>
        <v xml:space="preserve">    </v>
      </c>
      <c r="V115">
        <v>0</v>
      </c>
      <c r="W115" t="str">
        <f>"111 "</f>
        <v xml:space="preserve">111 </v>
      </c>
      <c r="X115" t="str">
        <f>"C111"</f>
        <v>C111</v>
      </c>
      <c r="Y115">
        <v>296500</v>
      </c>
      <c r="Z115" t="s">
        <v>38</v>
      </c>
      <c r="AA115" t="s">
        <v>38</v>
      </c>
      <c r="AB115">
        <v>296500</v>
      </c>
    </row>
    <row r="116" spans="1:28" x14ac:dyDescent="0.25">
      <c r="A116" t="str">
        <f t="shared" si="36"/>
        <v>0213</v>
      </c>
      <c r="B116" t="str">
        <f t="shared" si="40"/>
        <v xml:space="preserve">79        </v>
      </c>
      <c r="C116" t="str">
        <f>"2.01      "</f>
        <v xml:space="preserve">2.01      </v>
      </c>
      <c r="D116" t="s">
        <v>28</v>
      </c>
      <c r="E116">
        <v>0</v>
      </c>
      <c r="F116" t="s">
        <v>580</v>
      </c>
      <c r="G116" t="s">
        <v>581</v>
      </c>
      <c r="H116" t="str">
        <f t="shared" si="37"/>
        <v xml:space="preserve">1  </v>
      </c>
      <c r="I116" t="s">
        <v>584</v>
      </c>
      <c r="J116" t="s">
        <v>585</v>
      </c>
      <c r="K116" t="s">
        <v>513</v>
      </c>
      <c r="L116" t="str">
        <f>"07010"</f>
        <v>07010</v>
      </c>
      <c r="M116" t="str">
        <f t="shared" si="34"/>
        <v xml:space="preserve">    </v>
      </c>
      <c r="N116" t="s">
        <v>42</v>
      </c>
      <c r="O116" t="s">
        <v>35</v>
      </c>
      <c r="P116" t="s">
        <v>42</v>
      </c>
      <c r="Q116" t="s">
        <v>36</v>
      </c>
      <c r="R116" t="s">
        <v>36</v>
      </c>
      <c r="S116" t="str">
        <f t="shared" si="38"/>
        <v xml:space="preserve">     </v>
      </c>
      <c r="T116">
        <v>0</v>
      </c>
      <c r="U116" t="str">
        <f t="shared" si="39"/>
        <v xml:space="preserve">    </v>
      </c>
      <c r="V116">
        <v>0</v>
      </c>
      <c r="W116" t="str">
        <f t="shared" ref="W116:W122" si="41">"06  "</f>
        <v xml:space="preserve">06  </v>
      </c>
      <c r="X116" t="str">
        <f t="shared" ref="X116:X122" si="42">"SF06"</f>
        <v>SF06</v>
      </c>
      <c r="Y116">
        <v>22500</v>
      </c>
      <c r="Z116" t="s">
        <v>38</v>
      </c>
      <c r="AA116" t="s">
        <v>38</v>
      </c>
      <c r="AB116">
        <v>22500</v>
      </c>
    </row>
    <row r="117" spans="1:28" x14ac:dyDescent="0.25">
      <c r="A117" t="str">
        <f t="shared" si="36"/>
        <v>0213</v>
      </c>
      <c r="B117" t="str">
        <f t="shared" si="40"/>
        <v xml:space="preserve">79        </v>
      </c>
      <c r="C117" t="str">
        <f>"2.02      "</f>
        <v xml:space="preserve">2.02      </v>
      </c>
      <c r="D117" t="s">
        <v>28</v>
      </c>
      <c r="E117">
        <v>0</v>
      </c>
      <c r="F117" t="s">
        <v>580</v>
      </c>
      <c r="G117" t="s">
        <v>581</v>
      </c>
      <c r="H117" t="str">
        <f t="shared" si="37"/>
        <v xml:space="preserve">1  </v>
      </c>
      <c r="I117" t="s">
        <v>493</v>
      </c>
      <c r="J117" t="s">
        <v>586</v>
      </c>
      <c r="K117" t="s">
        <v>68</v>
      </c>
      <c r="L117" t="str">
        <f>"07024"</f>
        <v>07024</v>
      </c>
      <c r="M117" t="str">
        <f t="shared" si="34"/>
        <v xml:space="preserve">    </v>
      </c>
      <c r="N117" t="s">
        <v>587</v>
      </c>
      <c r="O117" t="s">
        <v>35</v>
      </c>
      <c r="P117" t="s">
        <v>42</v>
      </c>
      <c r="Q117" t="s">
        <v>36</v>
      </c>
      <c r="R117" t="s">
        <v>36</v>
      </c>
      <c r="S117" t="str">
        <f t="shared" si="38"/>
        <v xml:space="preserve">     </v>
      </c>
      <c r="T117">
        <v>0</v>
      </c>
      <c r="U117" t="str">
        <f t="shared" si="39"/>
        <v xml:space="preserve">    </v>
      </c>
      <c r="V117">
        <v>0</v>
      </c>
      <c r="W117" t="str">
        <f t="shared" si="41"/>
        <v xml:space="preserve">06  </v>
      </c>
      <c r="X117" t="str">
        <f t="shared" si="42"/>
        <v>SF06</v>
      </c>
      <c r="Y117">
        <v>18800</v>
      </c>
      <c r="Z117" t="s">
        <v>38</v>
      </c>
      <c r="AA117" t="s">
        <v>38</v>
      </c>
      <c r="AB117">
        <v>18800</v>
      </c>
    </row>
    <row r="118" spans="1:28" x14ac:dyDescent="0.25">
      <c r="A118" t="str">
        <f t="shared" si="36"/>
        <v>0213</v>
      </c>
      <c r="B118" t="str">
        <f t="shared" si="40"/>
        <v xml:space="preserve">79        </v>
      </c>
      <c r="C118" t="str">
        <f>"2.03      "</f>
        <v xml:space="preserve">2.03      </v>
      </c>
      <c r="D118" t="s">
        <v>28</v>
      </c>
      <c r="E118">
        <v>0</v>
      </c>
      <c r="F118" t="s">
        <v>580</v>
      </c>
      <c r="G118" t="s">
        <v>581</v>
      </c>
      <c r="H118" t="str">
        <f t="shared" si="37"/>
        <v xml:space="preserve">1  </v>
      </c>
      <c r="I118" t="s">
        <v>588</v>
      </c>
      <c r="J118" t="s">
        <v>589</v>
      </c>
      <c r="K118" t="s">
        <v>513</v>
      </c>
      <c r="L118" t="str">
        <f>"07010"</f>
        <v>07010</v>
      </c>
      <c r="M118" t="str">
        <f t="shared" si="34"/>
        <v xml:space="preserve">    </v>
      </c>
      <c r="N118" t="s">
        <v>42</v>
      </c>
      <c r="O118" t="s">
        <v>35</v>
      </c>
      <c r="P118" t="s">
        <v>42</v>
      </c>
      <c r="Q118" t="s">
        <v>36</v>
      </c>
      <c r="R118" t="s">
        <v>36</v>
      </c>
      <c r="S118" t="str">
        <f t="shared" si="38"/>
        <v xml:space="preserve">     </v>
      </c>
      <c r="T118">
        <v>0</v>
      </c>
      <c r="U118" t="str">
        <f t="shared" si="39"/>
        <v xml:space="preserve">    </v>
      </c>
      <c r="V118">
        <v>0</v>
      </c>
      <c r="W118" t="str">
        <f t="shared" si="41"/>
        <v xml:space="preserve">06  </v>
      </c>
      <c r="X118" t="str">
        <f t="shared" si="42"/>
        <v>SF06</v>
      </c>
      <c r="Y118">
        <v>18300</v>
      </c>
      <c r="Z118" t="s">
        <v>38</v>
      </c>
      <c r="AA118" t="s">
        <v>38</v>
      </c>
      <c r="AB118">
        <v>18300</v>
      </c>
    </row>
    <row r="119" spans="1:28" x14ac:dyDescent="0.25">
      <c r="A119" t="str">
        <f t="shared" si="36"/>
        <v>0213</v>
      </c>
      <c r="B119" t="str">
        <f t="shared" si="40"/>
        <v xml:space="preserve">79        </v>
      </c>
      <c r="C119" t="str">
        <f>"2.04      "</f>
        <v xml:space="preserve">2.04      </v>
      </c>
      <c r="D119" t="s">
        <v>28</v>
      </c>
      <c r="E119">
        <v>0</v>
      </c>
      <c r="F119" t="s">
        <v>580</v>
      </c>
      <c r="G119" t="s">
        <v>581</v>
      </c>
      <c r="H119" t="str">
        <f t="shared" si="37"/>
        <v xml:space="preserve">1  </v>
      </c>
      <c r="I119" t="s">
        <v>590</v>
      </c>
      <c r="J119" t="s">
        <v>591</v>
      </c>
      <c r="K119" t="s">
        <v>33</v>
      </c>
      <c r="L119" t="str">
        <f>"07020"</f>
        <v>07020</v>
      </c>
      <c r="M119" t="str">
        <f t="shared" si="34"/>
        <v xml:space="preserve">    </v>
      </c>
      <c r="N119" t="s">
        <v>42</v>
      </c>
      <c r="O119" t="s">
        <v>35</v>
      </c>
      <c r="P119" t="s">
        <v>42</v>
      </c>
      <c r="Q119" t="s">
        <v>36</v>
      </c>
      <c r="R119" t="s">
        <v>36</v>
      </c>
      <c r="S119" t="str">
        <f t="shared" si="38"/>
        <v xml:space="preserve">     </v>
      </c>
      <c r="T119">
        <v>0</v>
      </c>
      <c r="U119" t="str">
        <f t="shared" si="39"/>
        <v xml:space="preserve">    </v>
      </c>
      <c r="V119">
        <v>0</v>
      </c>
      <c r="W119" t="str">
        <f t="shared" si="41"/>
        <v xml:space="preserve">06  </v>
      </c>
      <c r="X119" t="str">
        <f t="shared" si="42"/>
        <v>SF06</v>
      </c>
      <c r="Y119">
        <v>23000</v>
      </c>
      <c r="Z119" t="s">
        <v>38</v>
      </c>
      <c r="AA119" t="s">
        <v>38</v>
      </c>
      <c r="AB119">
        <v>23000</v>
      </c>
    </row>
    <row r="120" spans="1:28" x14ac:dyDescent="0.25">
      <c r="A120" t="str">
        <f t="shared" si="36"/>
        <v>0213</v>
      </c>
      <c r="B120" t="str">
        <f t="shared" si="40"/>
        <v xml:space="preserve">79        </v>
      </c>
      <c r="C120" t="str">
        <f>"3         "</f>
        <v xml:space="preserve">3         </v>
      </c>
      <c r="D120" t="s">
        <v>28</v>
      </c>
      <c r="E120">
        <v>0</v>
      </c>
      <c r="F120" t="s">
        <v>580</v>
      </c>
      <c r="G120" t="s">
        <v>581</v>
      </c>
      <c r="H120" t="str">
        <f t="shared" si="37"/>
        <v xml:space="preserve">1  </v>
      </c>
      <c r="I120" t="s">
        <v>592</v>
      </c>
      <c r="J120" t="s">
        <v>593</v>
      </c>
      <c r="K120" t="s">
        <v>578</v>
      </c>
      <c r="L120" t="str">
        <f>"07010"</f>
        <v>07010</v>
      </c>
      <c r="M120" t="str">
        <f t="shared" si="34"/>
        <v xml:space="preserve">    </v>
      </c>
      <c r="N120" t="s">
        <v>594</v>
      </c>
      <c r="O120" t="s">
        <v>35</v>
      </c>
      <c r="P120" t="s">
        <v>42</v>
      </c>
      <c r="Q120" t="s">
        <v>36</v>
      </c>
      <c r="R120" t="s">
        <v>36</v>
      </c>
      <c r="S120" t="str">
        <f t="shared" si="38"/>
        <v xml:space="preserve">     </v>
      </c>
      <c r="T120">
        <v>0</v>
      </c>
      <c r="U120" t="str">
        <f t="shared" si="39"/>
        <v xml:space="preserve">    </v>
      </c>
      <c r="V120">
        <v>0</v>
      </c>
      <c r="W120" t="str">
        <f t="shared" si="41"/>
        <v xml:space="preserve">06  </v>
      </c>
      <c r="X120" t="str">
        <f t="shared" si="42"/>
        <v>SF06</v>
      </c>
      <c r="Y120">
        <v>124600</v>
      </c>
      <c r="Z120" t="s">
        <v>38</v>
      </c>
      <c r="AA120" t="s">
        <v>38</v>
      </c>
      <c r="AB120">
        <v>124600</v>
      </c>
    </row>
    <row r="121" spans="1:28" x14ac:dyDescent="0.25">
      <c r="A121" t="str">
        <f t="shared" si="36"/>
        <v>0213</v>
      </c>
      <c r="B121" t="str">
        <f t="shared" si="40"/>
        <v xml:space="preserve">79        </v>
      </c>
      <c r="C121" t="str">
        <f>"4         "</f>
        <v xml:space="preserve">4         </v>
      </c>
      <c r="D121" t="s">
        <v>28</v>
      </c>
      <c r="E121">
        <v>0</v>
      </c>
      <c r="F121" t="s">
        <v>580</v>
      </c>
      <c r="G121" t="s">
        <v>581</v>
      </c>
      <c r="H121" t="str">
        <f t="shared" si="37"/>
        <v xml:space="preserve">1  </v>
      </c>
      <c r="I121" t="s">
        <v>595</v>
      </c>
      <c r="J121" t="s">
        <v>596</v>
      </c>
      <c r="K121" t="s">
        <v>578</v>
      </c>
      <c r="L121" t="str">
        <f>"07010"</f>
        <v>07010</v>
      </c>
      <c r="M121" t="str">
        <f>"2805"</f>
        <v>2805</v>
      </c>
      <c r="N121" t="s">
        <v>597</v>
      </c>
      <c r="O121" t="s">
        <v>35</v>
      </c>
      <c r="P121" t="s">
        <v>42</v>
      </c>
      <c r="Q121" t="s">
        <v>36</v>
      </c>
      <c r="R121" t="s">
        <v>36</v>
      </c>
      <c r="S121" t="str">
        <f t="shared" si="38"/>
        <v xml:space="preserve">     </v>
      </c>
      <c r="T121">
        <v>0</v>
      </c>
      <c r="U121" t="str">
        <f t="shared" si="39"/>
        <v xml:space="preserve">    </v>
      </c>
      <c r="V121">
        <v>0</v>
      </c>
      <c r="W121" t="str">
        <f t="shared" si="41"/>
        <v xml:space="preserve">06  </v>
      </c>
      <c r="X121" t="str">
        <f t="shared" si="42"/>
        <v>SF06</v>
      </c>
      <c r="Y121">
        <v>430300</v>
      </c>
      <c r="Z121" t="s">
        <v>38</v>
      </c>
      <c r="AA121" t="s">
        <v>38</v>
      </c>
      <c r="AB121">
        <v>430300</v>
      </c>
    </row>
    <row r="122" spans="1:28" x14ac:dyDescent="0.25">
      <c r="A122" t="str">
        <f t="shared" si="36"/>
        <v>0213</v>
      </c>
      <c r="B122" t="str">
        <f t="shared" si="40"/>
        <v xml:space="preserve">79        </v>
      </c>
      <c r="C122" t="str">
        <f>"5         "</f>
        <v xml:space="preserve">5         </v>
      </c>
      <c r="D122" t="s">
        <v>28</v>
      </c>
      <c r="E122">
        <v>0</v>
      </c>
      <c r="F122" t="s">
        <v>580</v>
      </c>
      <c r="G122" t="s">
        <v>581</v>
      </c>
      <c r="H122" t="str">
        <f t="shared" si="37"/>
        <v xml:space="preserve">1  </v>
      </c>
      <c r="I122" t="s">
        <v>598</v>
      </c>
      <c r="J122" t="s">
        <v>599</v>
      </c>
      <c r="K122" t="s">
        <v>600</v>
      </c>
      <c r="L122" t="str">
        <f>"07039"</f>
        <v>07039</v>
      </c>
      <c r="M122" t="str">
        <f>"2807"</f>
        <v>2807</v>
      </c>
      <c r="N122" t="s">
        <v>601</v>
      </c>
      <c r="O122" t="s">
        <v>35</v>
      </c>
      <c r="P122" t="s">
        <v>42</v>
      </c>
      <c r="Q122" t="s">
        <v>36</v>
      </c>
      <c r="R122" t="s">
        <v>36</v>
      </c>
      <c r="S122" t="str">
        <f t="shared" si="38"/>
        <v xml:space="preserve">     </v>
      </c>
      <c r="T122">
        <v>0</v>
      </c>
      <c r="U122" t="str">
        <f t="shared" si="39"/>
        <v xml:space="preserve">    </v>
      </c>
      <c r="V122">
        <v>0</v>
      </c>
      <c r="W122" t="str">
        <f t="shared" si="41"/>
        <v xml:space="preserve">06  </v>
      </c>
      <c r="X122" t="str">
        <f t="shared" si="42"/>
        <v>SF06</v>
      </c>
      <c r="Y122">
        <v>116600</v>
      </c>
      <c r="Z122" t="s">
        <v>38</v>
      </c>
      <c r="AA122" t="s">
        <v>38</v>
      </c>
      <c r="AB122">
        <v>116600</v>
      </c>
    </row>
    <row r="123" spans="1:28" x14ac:dyDescent="0.25">
      <c r="A123" t="str">
        <f t="shared" si="36"/>
        <v>0213</v>
      </c>
      <c r="B123" t="str">
        <f>"82        "</f>
        <v xml:space="preserve">82        </v>
      </c>
      <c r="C123" t="str">
        <f>"1         "</f>
        <v xml:space="preserve">1         </v>
      </c>
      <c r="D123" t="s">
        <v>28</v>
      </c>
      <c r="E123">
        <v>575</v>
      </c>
      <c r="F123" t="s">
        <v>29</v>
      </c>
      <c r="G123" t="s">
        <v>602</v>
      </c>
      <c r="H123" t="str">
        <f t="shared" si="37"/>
        <v xml:space="preserve">1  </v>
      </c>
      <c r="I123" t="s">
        <v>603</v>
      </c>
      <c r="J123" t="s">
        <v>604</v>
      </c>
      <c r="K123" t="s">
        <v>68</v>
      </c>
      <c r="L123" t="str">
        <f>"07024"</f>
        <v>07024</v>
      </c>
      <c r="M123" t="str">
        <f>"    "</f>
        <v xml:space="preserve">    </v>
      </c>
      <c r="N123">
        <v>12.8</v>
      </c>
      <c r="O123" t="s">
        <v>35</v>
      </c>
      <c r="P123" t="s">
        <v>605</v>
      </c>
      <c r="Q123" t="s">
        <v>36</v>
      </c>
      <c r="R123" t="s">
        <v>36</v>
      </c>
      <c r="S123" t="str">
        <f t="shared" si="38"/>
        <v xml:space="preserve">     </v>
      </c>
      <c r="T123" t="s">
        <v>37</v>
      </c>
      <c r="U123" t="str">
        <f t="shared" si="39"/>
        <v xml:space="preserve">    </v>
      </c>
      <c r="V123">
        <v>0</v>
      </c>
      <c r="W123" t="str">
        <f>"110 "</f>
        <v xml:space="preserve">110 </v>
      </c>
      <c r="X123" t="str">
        <f>"C110"</f>
        <v>C110</v>
      </c>
      <c r="Y123">
        <v>18399700</v>
      </c>
      <c r="Z123" t="s">
        <v>38</v>
      </c>
      <c r="AA123" t="s">
        <v>38</v>
      </c>
      <c r="AB123">
        <v>18399700</v>
      </c>
    </row>
    <row r="124" spans="1:28" x14ac:dyDescent="0.25">
      <c r="A124" t="str">
        <f t="shared" si="36"/>
        <v>0213</v>
      </c>
      <c r="B124" t="str">
        <f t="shared" ref="B124:B141" si="43">"85.01     "</f>
        <v xml:space="preserve">85.01     </v>
      </c>
      <c r="C124" t="str">
        <f>"1.02      "</f>
        <v xml:space="preserve">1.02      </v>
      </c>
      <c r="D124" t="s">
        <v>28</v>
      </c>
      <c r="E124">
        <v>0</v>
      </c>
      <c r="F124" t="s">
        <v>554</v>
      </c>
      <c r="G124" t="s">
        <v>555</v>
      </c>
      <c r="H124" t="str">
        <f t="shared" si="37"/>
        <v xml:space="preserve">1  </v>
      </c>
      <c r="I124" t="s">
        <v>606</v>
      </c>
      <c r="J124" t="s">
        <v>607</v>
      </c>
      <c r="K124" t="s">
        <v>33</v>
      </c>
      <c r="L124" t="str">
        <f>"07020"</f>
        <v>07020</v>
      </c>
      <c r="M124" t="str">
        <f>"    "</f>
        <v xml:space="preserve">    </v>
      </c>
      <c r="N124" t="s">
        <v>608</v>
      </c>
      <c r="O124" t="s">
        <v>35</v>
      </c>
      <c r="P124" t="s">
        <v>42</v>
      </c>
      <c r="Q124" t="s">
        <v>36</v>
      </c>
      <c r="R124" t="s">
        <v>36</v>
      </c>
      <c r="S124" t="str">
        <f t="shared" si="38"/>
        <v xml:space="preserve">     </v>
      </c>
      <c r="T124">
        <v>0</v>
      </c>
      <c r="U124" t="str">
        <f t="shared" si="39"/>
        <v xml:space="preserve">    </v>
      </c>
      <c r="V124">
        <v>0</v>
      </c>
      <c r="W124" t="str">
        <f>"200 "</f>
        <v xml:space="preserve">200 </v>
      </c>
      <c r="X124" t="str">
        <f>"A200"</f>
        <v>A200</v>
      </c>
      <c r="Y124">
        <v>17200</v>
      </c>
      <c r="Z124" t="s">
        <v>38</v>
      </c>
      <c r="AA124" t="s">
        <v>38</v>
      </c>
      <c r="AB124">
        <v>17200</v>
      </c>
    </row>
    <row r="125" spans="1:28" x14ac:dyDescent="0.25">
      <c r="A125" t="str">
        <f t="shared" si="36"/>
        <v>0213</v>
      </c>
      <c r="B125" t="str">
        <f t="shared" si="43"/>
        <v xml:space="preserve">85.01     </v>
      </c>
      <c r="C125" t="str">
        <f t="shared" ref="C125:C140" si="44">"2         "</f>
        <v xml:space="preserve">2         </v>
      </c>
      <c r="D125" t="s">
        <v>609</v>
      </c>
      <c r="E125">
        <v>0</v>
      </c>
      <c r="F125" t="s">
        <v>610</v>
      </c>
      <c r="G125" t="s">
        <v>610</v>
      </c>
      <c r="H125" t="str">
        <f t="shared" si="37"/>
        <v xml:space="preserve">1  </v>
      </c>
      <c r="I125" t="s">
        <v>611</v>
      </c>
      <c r="J125" t="s">
        <v>612</v>
      </c>
      <c r="K125" t="s">
        <v>33</v>
      </c>
      <c r="L125" t="str">
        <f>"07020"</f>
        <v>07020</v>
      </c>
      <c r="M125" t="str">
        <f>"    "</f>
        <v xml:space="preserve">    </v>
      </c>
      <c r="N125" t="s">
        <v>42</v>
      </c>
      <c r="O125" t="s">
        <v>35</v>
      </c>
      <c r="P125" t="s">
        <v>42</v>
      </c>
      <c r="Q125" t="s">
        <v>36</v>
      </c>
      <c r="R125" t="s">
        <v>36</v>
      </c>
      <c r="S125" t="str">
        <f t="shared" si="38"/>
        <v xml:space="preserve">     </v>
      </c>
      <c r="T125">
        <v>0</v>
      </c>
      <c r="U125" t="str">
        <f t="shared" si="39"/>
        <v xml:space="preserve">    </v>
      </c>
      <c r="V125">
        <v>0</v>
      </c>
      <c r="W125" t="str">
        <f t="shared" ref="W125:W140" si="45">"149 "</f>
        <v xml:space="preserve">149 </v>
      </c>
      <c r="X125" t="str">
        <f t="shared" ref="X125:X140" si="46">"A149"</f>
        <v>A149</v>
      </c>
      <c r="Y125">
        <v>12500</v>
      </c>
      <c r="Z125" t="s">
        <v>38</v>
      </c>
      <c r="AA125" t="s">
        <v>38</v>
      </c>
      <c r="AB125">
        <v>12500</v>
      </c>
    </row>
    <row r="126" spans="1:28" x14ac:dyDescent="0.25">
      <c r="A126" t="str">
        <f t="shared" si="36"/>
        <v>0213</v>
      </c>
      <c r="B126" t="str">
        <f t="shared" si="43"/>
        <v xml:space="preserve">85.01     </v>
      </c>
      <c r="C126" t="str">
        <f t="shared" si="44"/>
        <v xml:space="preserve">2         </v>
      </c>
      <c r="D126" t="s">
        <v>613</v>
      </c>
      <c r="E126">
        <v>0</v>
      </c>
      <c r="F126" t="s">
        <v>614</v>
      </c>
      <c r="G126" t="s">
        <v>614</v>
      </c>
      <c r="H126" t="str">
        <f t="shared" si="37"/>
        <v xml:space="preserve">1  </v>
      </c>
      <c r="I126" t="s">
        <v>615</v>
      </c>
      <c r="J126" t="s">
        <v>616</v>
      </c>
      <c r="K126" t="s">
        <v>91</v>
      </c>
      <c r="L126" t="str">
        <f>"07020"</f>
        <v>07020</v>
      </c>
      <c r="M126" t="str">
        <f>"    "</f>
        <v xml:space="preserve">    </v>
      </c>
      <c r="N126" t="s">
        <v>42</v>
      </c>
      <c r="O126" t="s">
        <v>35</v>
      </c>
      <c r="P126" t="s">
        <v>42</v>
      </c>
      <c r="Q126" t="s">
        <v>36</v>
      </c>
      <c r="R126" t="s">
        <v>36</v>
      </c>
      <c r="S126" t="str">
        <f t="shared" si="38"/>
        <v xml:space="preserve">     </v>
      </c>
      <c r="T126">
        <v>0</v>
      </c>
      <c r="U126" t="str">
        <f t="shared" si="39"/>
        <v xml:space="preserve">    </v>
      </c>
      <c r="V126">
        <v>0</v>
      </c>
      <c r="W126" t="str">
        <f t="shared" si="45"/>
        <v xml:space="preserve">149 </v>
      </c>
      <c r="X126" t="str">
        <f t="shared" si="46"/>
        <v>A149</v>
      </c>
      <c r="Y126">
        <v>12500</v>
      </c>
      <c r="Z126" t="s">
        <v>38</v>
      </c>
      <c r="AA126" t="s">
        <v>38</v>
      </c>
      <c r="AB126">
        <v>12500</v>
      </c>
    </row>
    <row r="127" spans="1:28" x14ac:dyDescent="0.25">
      <c r="A127" t="str">
        <f t="shared" si="36"/>
        <v>0213</v>
      </c>
      <c r="B127" t="str">
        <f t="shared" si="43"/>
        <v xml:space="preserve">85.01     </v>
      </c>
      <c r="C127" t="str">
        <f t="shared" si="44"/>
        <v xml:space="preserve">2         </v>
      </c>
      <c r="D127" t="s">
        <v>617</v>
      </c>
      <c r="E127">
        <v>0</v>
      </c>
      <c r="F127" t="s">
        <v>618</v>
      </c>
      <c r="G127" t="s">
        <v>618</v>
      </c>
      <c r="H127" t="str">
        <f t="shared" si="37"/>
        <v xml:space="preserve">1  </v>
      </c>
      <c r="I127" t="s">
        <v>619</v>
      </c>
      <c r="J127" t="s">
        <v>620</v>
      </c>
      <c r="K127" t="s">
        <v>33</v>
      </c>
      <c r="L127" t="str">
        <f>"07020"</f>
        <v>07020</v>
      </c>
      <c r="M127" t="str">
        <f>"1613"</f>
        <v>1613</v>
      </c>
      <c r="N127" t="s">
        <v>42</v>
      </c>
      <c r="O127" t="s">
        <v>35</v>
      </c>
      <c r="P127" t="s">
        <v>42</v>
      </c>
      <c r="Q127" t="s">
        <v>36</v>
      </c>
      <c r="R127" t="s">
        <v>36</v>
      </c>
      <c r="S127" t="str">
        <f>"R3   "</f>
        <v xml:space="preserve">R3   </v>
      </c>
      <c r="T127">
        <v>2017</v>
      </c>
      <c r="U127" t="str">
        <f>"7.01"</f>
        <v>7.01</v>
      </c>
      <c r="V127">
        <v>0</v>
      </c>
      <c r="W127" t="str">
        <f t="shared" si="45"/>
        <v xml:space="preserve">149 </v>
      </c>
      <c r="X127" t="str">
        <f t="shared" si="46"/>
        <v>A149</v>
      </c>
      <c r="Y127">
        <v>12500</v>
      </c>
      <c r="Z127" t="s">
        <v>38</v>
      </c>
      <c r="AA127" t="s">
        <v>38</v>
      </c>
      <c r="AB127">
        <v>12500</v>
      </c>
    </row>
    <row r="128" spans="1:28" x14ac:dyDescent="0.25">
      <c r="A128" t="str">
        <f t="shared" si="36"/>
        <v>0213</v>
      </c>
      <c r="B128" t="str">
        <f t="shared" si="43"/>
        <v xml:space="preserve">85.01     </v>
      </c>
      <c r="C128" t="str">
        <f t="shared" si="44"/>
        <v xml:space="preserve">2         </v>
      </c>
      <c r="D128" t="s">
        <v>621</v>
      </c>
      <c r="E128">
        <v>0</v>
      </c>
      <c r="F128" t="s">
        <v>622</v>
      </c>
      <c r="G128" t="s">
        <v>622</v>
      </c>
      <c r="H128" t="str">
        <f t="shared" si="37"/>
        <v xml:space="preserve">1  </v>
      </c>
      <c r="I128" t="s">
        <v>623</v>
      </c>
      <c r="J128" t="s">
        <v>624</v>
      </c>
      <c r="K128" t="s">
        <v>33</v>
      </c>
      <c r="L128" t="str">
        <f>"07020"</f>
        <v>07020</v>
      </c>
      <c r="M128" t="str">
        <f t="shared" ref="M128:M159" si="47">"    "</f>
        <v xml:space="preserve">    </v>
      </c>
      <c r="N128" t="s">
        <v>42</v>
      </c>
      <c r="O128" t="s">
        <v>35</v>
      </c>
      <c r="P128" t="s">
        <v>42</v>
      </c>
      <c r="Q128" t="s">
        <v>36</v>
      </c>
      <c r="R128" t="s">
        <v>36</v>
      </c>
      <c r="S128" t="str">
        <f t="shared" ref="S128:S138" si="48">"     "</f>
        <v xml:space="preserve">     </v>
      </c>
      <c r="T128">
        <v>1989</v>
      </c>
      <c r="U128" t="str">
        <f>"7.01"</f>
        <v>7.01</v>
      </c>
      <c r="V128">
        <v>0</v>
      </c>
      <c r="W128" t="str">
        <f t="shared" si="45"/>
        <v xml:space="preserve">149 </v>
      </c>
      <c r="X128" t="str">
        <f t="shared" si="46"/>
        <v>A149</v>
      </c>
      <c r="Y128">
        <v>12500</v>
      </c>
      <c r="Z128" t="s">
        <v>38</v>
      </c>
      <c r="AA128" t="s">
        <v>38</v>
      </c>
      <c r="AB128">
        <v>12500</v>
      </c>
    </row>
    <row r="129" spans="1:28" x14ac:dyDescent="0.25">
      <c r="A129" t="str">
        <f t="shared" si="36"/>
        <v>0213</v>
      </c>
      <c r="B129" t="str">
        <f t="shared" si="43"/>
        <v xml:space="preserve">85.01     </v>
      </c>
      <c r="C129" t="str">
        <f t="shared" si="44"/>
        <v xml:space="preserve">2         </v>
      </c>
      <c r="D129" t="s">
        <v>625</v>
      </c>
      <c r="E129">
        <v>0</v>
      </c>
      <c r="F129" t="s">
        <v>626</v>
      </c>
      <c r="G129" t="s">
        <v>626</v>
      </c>
      <c r="H129" t="str">
        <f t="shared" si="37"/>
        <v xml:space="preserve">1  </v>
      </c>
      <c r="I129" t="s">
        <v>627</v>
      </c>
      <c r="J129" t="s">
        <v>628</v>
      </c>
      <c r="K129" t="s">
        <v>68</v>
      </c>
      <c r="L129" t="str">
        <f>"07024"</f>
        <v>07024</v>
      </c>
      <c r="M129" t="str">
        <f t="shared" si="47"/>
        <v xml:space="preserve">    </v>
      </c>
      <c r="N129" t="s">
        <v>42</v>
      </c>
      <c r="O129" t="s">
        <v>35</v>
      </c>
      <c r="P129" t="s">
        <v>42</v>
      </c>
      <c r="Q129" t="s">
        <v>36</v>
      </c>
      <c r="R129" t="s">
        <v>36</v>
      </c>
      <c r="S129" t="str">
        <f t="shared" si="48"/>
        <v xml:space="preserve">     </v>
      </c>
      <c r="T129">
        <v>0</v>
      </c>
      <c r="U129" t="str">
        <f t="shared" ref="U129:U137" si="49">"    "</f>
        <v xml:space="preserve">    </v>
      </c>
      <c r="V129">
        <v>0</v>
      </c>
      <c r="W129" t="str">
        <f t="shared" si="45"/>
        <v xml:space="preserve">149 </v>
      </c>
      <c r="X129" t="str">
        <f t="shared" si="46"/>
        <v>A149</v>
      </c>
      <c r="Y129">
        <v>12500</v>
      </c>
      <c r="Z129" t="s">
        <v>38</v>
      </c>
      <c r="AA129" t="s">
        <v>38</v>
      </c>
      <c r="AB129">
        <v>12500</v>
      </c>
    </row>
    <row r="130" spans="1:28" x14ac:dyDescent="0.25">
      <c r="A130" t="str">
        <f t="shared" ref="A130:A161" si="50">"0213"</f>
        <v>0213</v>
      </c>
      <c r="B130" t="str">
        <f t="shared" si="43"/>
        <v xml:space="preserve">85.01     </v>
      </c>
      <c r="C130" t="str">
        <f t="shared" si="44"/>
        <v xml:space="preserve">2         </v>
      </c>
      <c r="D130" t="s">
        <v>629</v>
      </c>
      <c r="E130">
        <v>0</v>
      </c>
      <c r="F130" t="s">
        <v>630</v>
      </c>
      <c r="G130" t="s">
        <v>630</v>
      </c>
      <c r="H130" t="str">
        <f t="shared" ref="H130:H161" si="51">"1  "</f>
        <v xml:space="preserve">1  </v>
      </c>
      <c r="I130" t="s">
        <v>631</v>
      </c>
      <c r="J130" t="s">
        <v>632</v>
      </c>
      <c r="K130" t="s">
        <v>33</v>
      </c>
      <c r="L130" t="str">
        <f>"07020"</f>
        <v>07020</v>
      </c>
      <c r="M130" t="str">
        <f t="shared" si="47"/>
        <v xml:space="preserve">    </v>
      </c>
      <c r="N130" t="s">
        <v>42</v>
      </c>
      <c r="O130" t="s">
        <v>35</v>
      </c>
      <c r="P130" t="s">
        <v>42</v>
      </c>
      <c r="Q130" t="s">
        <v>36</v>
      </c>
      <c r="R130" t="s">
        <v>36</v>
      </c>
      <c r="S130" t="str">
        <f t="shared" si="48"/>
        <v xml:space="preserve">     </v>
      </c>
      <c r="T130" t="s">
        <v>37</v>
      </c>
      <c r="U130" t="str">
        <f t="shared" si="49"/>
        <v xml:space="preserve">    </v>
      </c>
      <c r="V130">
        <v>0</v>
      </c>
      <c r="W130" t="str">
        <f t="shared" si="45"/>
        <v xml:space="preserve">149 </v>
      </c>
      <c r="X130" t="str">
        <f t="shared" si="46"/>
        <v>A149</v>
      </c>
      <c r="Y130">
        <v>12500</v>
      </c>
      <c r="Z130" t="s">
        <v>38</v>
      </c>
      <c r="AA130" t="s">
        <v>38</v>
      </c>
      <c r="AB130">
        <v>12500</v>
      </c>
    </row>
    <row r="131" spans="1:28" x14ac:dyDescent="0.25">
      <c r="A131" t="str">
        <f t="shared" si="50"/>
        <v>0213</v>
      </c>
      <c r="B131" t="str">
        <f t="shared" si="43"/>
        <v xml:space="preserve">85.01     </v>
      </c>
      <c r="C131" t="str">
        <f t="shared" si="44"/>
        <v xml:space="preserve">2         </v>
      </c>
      <c r="D131" t="s">
        <v>633</v>
      </c>
      <c r="E131">
        <v>0</v>
      </c>
      <c r="F131" t="s">
        <v>634</v>
      </c>
      <c r="G131" t="s">
        <v>634</v>
      </c>
      <c r="H131" t="str">
        <f t="shared" si="51"/>
        <v xml:space="preserve">1  </v>
      </c>
      <c r="I131" t="s">
        <v>627</v>
      </c>
      <c r="J131" t="s">
        <v>628</v>
      </c>
      <c r="K131" t="s">
        <v>68</v>
      </c>
      <c r="L131" t="str">
        <f>"07024"</f>
        <v>07024</v>
      </c>
      <c r="M131" t="str">
        <f t="shared" si="47"/>
        <v xml:space="preserve">    </v>
      </c>
      <c r="N131" t="s">
        <v>42</v>
      </c>
      <c r="O131" t="s">
        <v>35</v>
      </c>
      <c r="P131" t="s">
        <v>42</v>
      </c>
      <c r="Q131" t="s">
        <v>36</v>
      </c>
      <c r="R131" t="s">
        <v>36</v>
      </c>
      <c r="S131" t="str">
        <f t="shared" si="48"/>
        <v xml:space="preserve">     </v>
      </c>
      <c r="T131">
        <v>0</v>
      </c>
      <c r="U131" t="str">
        <f t="shared" si="49"/>
        <v xml:space="preserve">    </v>
      </c>
      <c r="V131">
        <v>0</v>
      </c>
      <c r="W131" t="str">
        <f t="shared" si="45"/>
        <v xml:space="preserve">149 </v>
      </c>
      <c r="X131" t="str">
        <f t="shared" si="46"/>
        <v>A149</v>
      </c>
      <c r="Y131">
        <v>12500</v>
      </c>
      <c r="Z131" t="s">
        <v>38</v>
      </c>
      <c r="AA131" t="s">
        <v>38</v>
      </c>
      <c r="AB131">
        <v>12500</v>
      </c>
    </row>
    <row r="132" spans="1:28" x14ac:dyDescent="0.25">
      <c r="A132" t="str">
        <f t="shared" si="50"/>
        <v>0213</v>
      </c>
      <c r="B132" t="str">
        <f t="shared" si="43"/>
        <v xml:space="preserve">85.01     </v>
      </c>
      <c r="C132" t="str">
        <f t="shared" si="44"/>
        <v xml:space="preserve">2         </v>
      </c>
      <c r="D132" t="s">
        <v>635</v>
      </c>
      <c r="E132">
        <v>0</v>
      </c>
      <c r="F132" t="s">
        <v>636</v>
      </c>
      <c r="G132" t="s">
        <v>636</v>
      </c>
      <c r="H132" t="str">
        <f t="shared" si="51"/>
        <v xml:space="preserve">1  </v>
      </c>
      <c r="I132" t="s">
        <v>637</v>
      </c>
      <c r="J132" t="s">
        <v>638</v>
      </c>
      <c r="K132" t="s">
        <v>33</v>
      </c>
      <c r="L132" t="str">
        <f>"07020"</f>
        <v>07020</v>
      </c>
      <c r="M132" t="str">
        <f t="shared" si="47"/>
        <v xml:space="preserve">    </v>
      </c>
      <c r="N132" t="s">
        <v>42</v>
      </c>
      <c r="O132" t="s">
        <v>35</v>
      </c>
      <c r="P132" t="s">
        <v>42</v>
      </c>
      <c r="Q132" t="s">
        <v>36</v>
      </c>
      <c r="R132" t="s">
        <v>36</v>
      </c>
      <c r="S132" t="str">
        <f t="shared" si="48"/>
        <v xml:space="preserve">     </v>
      </c>
      <c r="T132">
        <v>0</v>
      </c>
      <c r="U132" t="str">
        <f t="shared" si="49"/>
        <v xml:space="preserve">    </v>
      </c>
      <c r="V132">
        <v>0</v>
      </c>
      <c r="W132" t="str">
        <f t="shared" si="45"/>
        <v xml:space="preserve">149 </v>
      </c>
      <c r="X132" t="str">
        <f t="shared" si="46"/>
        <v>A149</v>
      </c>
      <c r="Y132">
        <v>12500</v>
      </c>
      <c r="Z132" t="s">
        <v>38</v>
      </c>
      <c r="AA132" t="s">
        <v>38</v>
      </c>
      <c r="AB132">
        <v>12500</v>
      </c>
    </row>
    <row r="133" spans="1:28" x14ac:dyDescent="0.25">
      <c r="A133" t="str">
        <f t="shared" si="50"/>
        <v>0213</v>
      </c>
      <c r="B133" t="str">
        <f t="shared" si="43"/>
        <v xml:space="preserve">85.01     </v>
      </c>
      <c r="C133" t="str">
        <f t="shared" si="44"/>
        <v xml:space="preserve">2         </v>
      </c>
      <c r="D133" t="s">
        <v>639</v>
      </c>
      <c r="E133">
        <v>0</v>
      </c>
      <c r="F133" t="s">
        <v>640</v>
      </c>
      <c r="G133" t="s">
        <v>640</v>
      </c>
      <c r="H133" t="str">
        <f t="shared" si="51"/>
        <v xml:space="preserve">1  </v>
      </c>
      <c r="I133" t="s">
        <v>641</v>
      </c>
      <c r="J133" t="s">
        <v>642</v>
      </c>
      <c r="K133" t="s">
        <v>643</v>
      </c>
      <c r="L133" t="str">
        <f>"01266"</f>
        <v>01266</v>
      </c>
      <c r="M133" t="str">
        <f t="shared" si="47"/>
        <v xml:space="preserve">    </v>
      </c>
      <c r="N133" t="s">
        <v>42</v>
      </c>
      <c r="O133" t="s">
        <v>35</v>
      </c>
      <c r="P133" t="s">
        <v>42</v>
      </c>
      <c r="Q133" t="s">
        <v>36</v>
      </c>
      <c r="R133" t="s">
        <v>36</v>
      </c>
      <c r="S133" t="str">
        <f t="shared" si="48"/>
        <v xml:space="preserve">     </v>
      </c>
      <c r="T133">
        <v>0</v>
      </c>
      <c r="U133" t="str">
        <f t="shared" si="49"/>
        <v xml:space="preserve">    </v>
      </c>
      <c r="V133">
        <v>0</v>
      </c>
      <c r="W133" t="str">
        <f t="shared" si="45"/>
        <v xml:space="preserve">149 </v>
      </c>
      <c r="X133" t="str">
        <f t="shared" si="46"/>
        <v>A149</v>
      </c>
      <c r="Y133">
        <v>12500</v>
      </c>
      <c r="Z133" t="s">
        <v>38</v>
      </c>
      <c r="AA133" t="s">
        <v>38</v>
      </c>
      <c r="AB133">
        <v>12500</v>
      </c>
    </row>
    <row r="134" spans="1:28" x14ac:dyDescent="0.25">
      <c r="A134" t="str">
        <f t="shared" si="50"/>
        <v>0213</v>
      </c>
      <c r="B134" t="str">
        <f t="shared" si="43"/>
        <v xml:space="preserve">85.01     </v>
      </c>
      <c r="C134" t="str">
        <f t="shared" si="44"/>
        <v xml:space="preserve">2         </v>
      </c>
      <c r="D134" t="s">
        <v>644</v>
      </c>
      <c r="E134">
        <v>0</v>
      </c>
      <c r="F134" t="s">
        <v>645</v>
      </c>
      <c r="G134" t="s">
        <v>645</v>
      </c>
      <c r="H134" t="str">
        <f t="shared" si="51"/>
        <v xml:space="preserve">1  </v>
      </c>
      <c r="I134" t="s">
        <v>627</v>
      </c>
      <c r="J134" t="s">
        <v>646</v>
      </c>
      <c r="K134" t="s">
        <v>68</v>
      </c>
      <c r="L134" t="str">
        <f>"07024"</f>
        <v>07024</v>
      </c>
      <c r="M134" t="str">
        <f t="shared" si="47"/>
        <v xml:space="preserve">    </v>
      </c>
      <c r="N134" t="s">
        <v>42</v>
      </c>
      <c r="O134" t="s">
        <v>35</v>
      </c>
      <c r="P134" t="s">
        <v>42</v>
      </c>
      <c r="Q134" t="s">
        <v>36</v>
      </c>
      <c r="R134" t="s">
        <v>36</v>
      </c>
      <c r="S134" t="str">
        <f t="shared" si="48"/>
        <v xml:space="preserve">     </v>
      </c>
      <c r="T134">
        <v>0</v>
      </c>
      <c r="U134" t="str">
        <f t="shared" si="49"/>
        <v xml:space="preserve">    </v>
      </c>
      <c r="V134">
        <v>0</v>
      </c>
      <c r="W134" t="str">
        <f t="shared" si="45"/>
        <v xml:space="preserve">149 </v>
      </c>
      <c r="X134" t="str">
        <f t="shared" si="46"/>
        <v>A149</v>
      </c>
      <c r="Y134">
        <v>12500</v>
      </c>
      <c r="Z134" t="s">
        <v>38</v>
      </c>
      <c r="AA134" t="s">
        <v>38</v>
      </c>
      <c r="AB134">
        <v>12500</v>
      </c>
    </row>
    <row r="135" spans="1:28" x14ac:dyDescent="0.25">
      <c r="A135" t="str">
        <f t="shared" si="50"/>
        <v>0213</v>
      </c>
      <c r="B135" t="str">
        <f t="shared" si="43"/>
        <v xml:space="preserve">85.01     </v>
      </c>
      <c r="C135" t="str">
        <f t="shared" si="44"/>
        <v xml:space="preserve">2         </v>
      </c>
      <c r="D135" t="s">
        <v>647</v>
      </c>
      <c r="E135">
        <v>0</v>
      </c>
      <c r="F135" t="s">
        <v>648</v>
      </c>
      <c r="G135" t="s">
        <v>648</v>
      </c>
      <c r="H135" t="str">
        <f t="shared" si="51"/>
        <v xml:space="preserve">1  </v>
      </c>
      <c r="I135" t="s">
        <v>649</v>
      </c>
      <c r="J135" t="s">
        <v>628</v>
      </c>
      <c r="K135" t="s">
        <v>68</v>
      </c>
      <c r="L135" t="str">
        <f>"07024"</f>
        <v>07024</v>
      </c>
      <c r="M135" t="str">
        <f t="shared" si="47"/>
        <v xml:space="preserve">    </v>
      </c>
      <c r="N135" t="s">
        <v>42</v>
      </c>
      <c r="O135" t="s">
        <v>35</v>
      </c>
      <c r="P135" t="s">
        <v>42</v>
      </c>
      <c r="Q135" t="s">
        <v>36</v>
      </c>
      <c r="R135" t="s">
        <v>36</v>
      </c>
      <c r="S135" t="str">
        <f t="shared" si="48"/>
        <v xml:space="preserve">     </v>
      </c>
      <c r="T135">
        <v>0</v>
      </c>
      <c r="U135" t="str">
        <f t="shared" si="49"/>
        <v xml:space="preserve">    </v>
      </c>
      <c r="V135">
        <v>0</v>
      </c>
      <c r="W135" t="str">
        <f t="shared" si="45"/>
        <v xml:space="preserve">149 </v>
      </c>
      <c r="X135" t="str">
        <f t="shared" si="46"/>
        <v>A149</v>
      </c>
      <c r="Y135">
        <v>12500</v>
      </c>
      <c r="Z135" t="s">
        <v>38</v>
      </c>
      <c r="AA135" t="s">
        <v>38</v>
      </c>
      <c r="AB135">
        <v>12500</v>
      </c>
    </row>
    <row r="136" spans="1:28" x14ac:dyDescent="0.25">
      <c r="A136" t="str">
        <f t="shared" si="50"/>
        <v>0213</v>
      </c>
      <c r="B136" t="str">
        <f t="shared" si="43"/>
        <v xml:space="preserve">85.01     </v>
      </c>
      <c r="C136" t="str">
        <f t="shared" si="44"/>
        <v xml:space="preserve">2         </v>
      </c>
      <c r="D136" t="s">
        <v>650</v>
      </c>
      <c r="E136">
        <v>0</v>
      </c>
      <c r="F136" t="s">
        <v>651</v>
      </c>
      <c r="G136" t="s">
        <v>651</v>
      </c>
      <c r="H136" t="str">
        <f t="shared" si="51"/>
        <v xml:space="preserve">1  </v>
      </c>
      <c r="I136" t="s">
        <v>652</v>
      </c>
      <c r="J136" t="s">
        <v>653</v>
      </c>
      <c r="K136" t="s">
        <v>654</v>
      </c>
      <c r="L136" t="str">
        <f>"08736"</f>
        <v>08736</v>
      </c>
      <c r="M136" t="str">
        <f t="shared" si="47"/>
        <v xml:space="preserve">    </v>
      </c>
      <c r="N136" t="s">
        <v>42</v>
      </c>
      <c r="O136" t="s">
        <v>35</v>
      </c>
      <c r="P136" t="s">
        <v>42</v>
      </c>
      <c r="Q136" t="s">
        <v>36</v>
      </c>
      <c r="R136" t="s">
        <v>36</v>
      </c>
      <c r="S136" t="str">
        <f t="shared" si="48"/>
        <v xml:space="preserve">     </v>
      </c>
      <c r="T136">
        <v>0</v>
      </c>
      <c r="U136" t="str">
        <f t="shared" si="49"/>
        <v xml:space="preserve">    </v>
      </c>
      <c r="V136">
        <v>0</v>
      </c>
      <c r="W136" t="str">
        <f t="shared" si="45"/>
        <v xml:space="preserve">149 </v>
      </c>
      <c r="X136" t="str">
        <f t="shared" si="46"/>
        <v>A149</v>
      </c>
      <c r="Y136">
        <v>12500</v>
      </c>
      <c r="Z136" t="s">
        <v>38</v>
      </c>
      <c r="AA136" t="s">
        <v>38</v>
      </c>
      <c r="AB136">
        <v>12500</v>
      </c>
    </row>
    <row r="137" spans="1:28" x14ac:dyDescent="0.25">
      <c r="A137" t="str">
        <f t="shared" si="50"/>
        <v>0213</v>
      </c>
      <c r="B137" t="str">
        <f t="shared" si="43"/>
        <v xml:space="preserve">85.01     </v>
      </c>
      <c r="C137" t="str">
        <f t="shared" si="44"/>
        <v xml:space="preserve">2         </v>
      </c>
      <c r="D137" t="s">
        <v>655</v>
      </c>
      <c r="E137">
        <v>0</v>
      </c>
      <c r="F137" t="s">
        <v>656</v>
      </c>
      <c r="G137" t="s">
        <v>656</v>
      </c>
      <c r="H137" t="str">
        <f t="shared" si="51"/>
        <v xml:space="preserve">1  </v>
      </c>
      <c r="I137" t="s">
        <v>606</v>
      </c>
      <c r="J137" t="s">
        <v>607</v>
      </c>
      <c r="K137" t="s">
        <v>33</v>
      </c>
      <c r="L137" t="str">
        <f>"07020"</f>
        <v>07020</v>
      </c>
      <c r="M137" t="str">
        <f t="shared" si="47"/>
        <v xml:space="preserve">    </v>
      </c>
      <c r="N137" t="s">
        <v>42</v>
      </c>
      <c r="O137" t="s">
        <v>35</v>
      </c>
      <c r="P137" t="s">
        <v>42</v>
      </c>
      <c r="Q137" t="s">
        <v>36</v>
      </c>
      <c r="R137" t="s">
        <v>36</v>
      </c>
      <c r="S137" t="str">
        <f t="shared" si="48"/>
        <v xml:space="preserve">     </v>
      </c>
      <c r="T137">
        <v>0</v>
      </c>
      <c r="U137" t="str">
        <f t="shared" si="49"/>
        <v xml:space="preserve">    </v>
      </c>
      <c r="V137">
        <v>0</v>
      </c>
      <c r="W137" t="str">
        <f t="shared" si="45"/>
        <v xml:space="preserve">149 </v>
      </c>
      <c r="X137" t="str">
        <f t="shared" si="46"/>
        <v>A149</v>
      </c>
      <c r="Y137">
        <v>12500</v>
      </c>
      <c r="Z137" t="s">
        <v>38</v>
      </c>
      <c r="AA137" t="s">
        <v>38</v>
      </c>
      <c r="AB137">
        <v>12500</v>
      </c>
    </row>
    <row r="138" spans="1:28" x14ac:dyDescent="0.25">
      <c r="A138" t="str">
        <f t="shared" si="50"/>
        <v>0213</v>
      </c>
      <c r="B138" t="str">
        <f t="shared" si="43"/>
        <v xml:space="preserve">85.01     </v>
      </c>
      <c r="C138" t="str">
        <f t="shared" si="44"/>
        <v xml:space="preserve">2         </v>
      </c>
      <c r="D138" t="s">
        <v>657</v>
      </c>
      <c r="E138">
        <v>0</v>
      </c>
      <c r="F138" t="s">
        <v>658</v>
      </c>
      <c r="G138" t="s">
        <v>658</v>
      </c>
      <c r="H138" t="str">
        <f t="shared" si="51"/>
        <v xml:space="preserve">1  </v>
      </c>
      <c r="I138" t="s">
        <v>627</v>
      </c>
      <c r="J138" t="s">
        <v>628</v>
      </c>
      <c r="K138" t="s">
        <v>68</v>
      </c>
      <c r="L138" t="str">
        <f>"07024"</f>
        <v>07024</v>
      </c>
      <c r="M138" t="str">
        <f t="shared" si="47"/>
        <v xml:space="preserve">    </v>
      </c>
      <c r="N138" t="s">
        <v>42</v>
      </c>
      <c r="O138" t="s">
        <v>35</v>
      </c>
      <c r="P138" t="s">
        <v>42</v>
      </c>
      <c r="Q138" t="s">
        <v>36</v>
      </c>
      <c r="R138" t="s">
        <v>36</v>
      </c>
      <c r="S138" t="str">
        <f t="shared" si="48"/>
        <v xml:space="preserve">     </v>
      </c>
      <c r="T138" t="s">
        <v>37</v>
      </c>
      <c r="U138" t="str">
        <f>"7.01"</f>
        <v>7.01</v>
      </c>
      <c r="V138">
        <v>0</v>
      </c>
      <c r="W138" t="str">
        <f t="shared" si="45"/>
        <v xml:space="preserve">149 </v>
      </c>
      <c r="X138" t="str">
        <f t="shared" si="46"/>
        <v>A149</v>
      </c>
      <c r="Y138">
        <v>12500</v>
      </c>
      <c r="Z138" t="s">
        <v>38</v>
      </c>
      <c r="AA138" t="s">
        <v>38</v>
      </c>
      <c r="AB138">
        <v>12500</v>
      </c>
    </row>
    <row r="139" spans="1:28" x14ac:dyDescent="0.25">
      <c r="A139" t="str">
        <f t="shared" si="50"/>
        <v>0213</v>
      </c>
      <c r="B139" t="str">
        <f t="shared" si="43"/>
        <v xml:space="preserve">85.01     </v>
      </c>
      <c r="C139" t="str">
        <f t="shared" si="44"/>
        <v xml:space="preserve">2         </v>
      </c>
      <c r="D139" t="s">
        <v>659</v>
      </c>
      <c r="E139">
        <v>0</v>
      </c>
      <c r="F139" t="s">
        <v>660</v>
      </c>
      <c r="G139" t="s">
        <v>660</v>
      </c>
      <c r="H139" t="str">
        <f t="shared" si="51"/>
        <v xml:space="preserve">1  </v>
      </c>
      <c r="I139" t="s">
        <v>627</v>
      </c>
      <c r="J139" t="s">
        <v>628</v>
      </c>
      <c r="K139" t="s">
        <v>68</v>
      </c>
      <c r="L139" t="str">
        <f>"07024"</f>
        <v>07024</v>
      </c>
      <c r="M139" t="str">
        <f t="shared" si="47"/>
        <v xml:space="preserve">    </v>
      </c>
      <c r="N139" t="s">
        <v>42</v>
      </c>
      <c r="O139" t="s">
        <v>35</v>
      </c>
      <c r="P139" t="s">
        <v>42</v>
      </c>
      <c r="Q139" t="s">
        <v>36</v>
      </c>
      <c r="R139" t="s">
        <v>36</v>
      </c>
      <c r="S139" t="str">
        <f>"VL   "</f>
        <v xml:space="preserve">VL   </v>
      </c>
      <c r="T139">
        <v>1989</v>
      </c>
      <c r="U139" t="str">
        <f>"7.01"</f>
        <v>7.01</v>
      </c>
      <c r="V139">
        <v>0</v>
      </c>
      <c r="W139" t="str">
        <f t="shared" si="45"/>
        <v xml:space="preserve">149 </v>
      </c>
      <c r="X139" t="str">
        <f t="shared" si="46"/>
        <v>A149</v>
      </c>
      <c r="Y139">
        <v>12500</v>
      </c>
      <c r="Z139" t="s">
        <v>38</v>
      </c>
      <c r="AA139" t="s">
        <v>38</v>
      </c>
      <c r="AB139">
        <v>12500</v>
      </c>
    </row>
    <row r="140" spans="1:28" x14ac:dyDescent="0.25">
      <c r="A140" t="str">
        <f t="shared" si="50"/>
        <v>0213</v>
      </c>
      <c r="B140" t="str">
        <f t="shared" si="43"/>
        <v xml:space="preserve">85.01     </v>
      </c>
      <c r="C140" t="str">
        <f t="shared" si="44"/>
        <v xml:space="preserve">2         </v>
      </c>
      <c r="D140" t="s">
        <v>661</v>
      </c>
      <c r="E140">
        <v>0</v>
      </c>
      <c r="F140" t="s">
        <v>662</v>
      </c>
      <c r="G140" t="s">
        <v>662</v>
      </c>
      <c r="H140" t="str">
        <f t="shared" si="51"/>
        <v xml:space="preserve">1  </v>
      </c>
      <c r="I140" t="s">
        <v>627</v>
      </c>
      <c r="J140" t="s">
        <v>628</v>
      </c>
      <c r="K140" t="s">
        <v>68</v>
      </c>
      <c r="L140" t="str">
        <f>"07024"</f>
        <v>07024</v>
      </c>
      <c r="M140" t="str">
        <f t="shared" si="47"/>
        <v xml:space="preserve">    </v>
      </c>
      <c r="N140" t="s">
        <v>42</v>
      </c>
      <c r="O140" t="s">
        <v>35</v>
      </c>
      <c r="P140" t="s">
        <v>42</v>
      </c>
      <c r="Q140" t="s">
        <v>36</v>
      </c>
      <c r="R140" t="s">
        <v>36</v>
      </c>
      <c r="S140" t="str">
        <f t="shared" ref="S140:S166" si="52">"     "</f>
        <v xml:space="preserve">     </v>
      </c>
      <c r="T140" t="s">
        <v>37</v>
      </c>
      <c r="U140" t="str">
        <f>"18  "</f>
        <v xml:space="preserve">18  </v>
      </c>
      <c r="V140">
        <v>0</v>
      </c>
      <c r="W140" t="str">
        <f t="shared" si="45"/>
        <v xml:space="preserve">149 </v>
      </c>
      <c r="X140" t="str">
        <f t="shared" si="46"/>
        <v>A149</v>
      </c>
      <c r="Y140">
        <v>12500</v>
      </c>
      <c r="Z140" t="s">
        <v>38</v>
      </c>
      <c r="AA140" t="s">
        <v>38</v>
      </c>
      <c r="AB140">
        <v>12500</v>
      </c>
    </row>
    <row r="141" spans="1:28" x14ac:dyDescent="0.25">
      <c r="A141" t="str">
        <f t="shared" si="50"/>
        <v>0213</v>
      </c>
      <c r="B141" t="str">
        <f t="shared" si="43"/>
        <v xml:space="preserve">85.01     </v>
      </c>
      <c r="C141" t="str">
        <f>"6.01      "</f>
        <v xml:space="preserve">6.01      </v>
      </c>
      <c r="D141" t="s">
        <v>28</v>
      </c>
      <c r="E141">
        <v>0</v>
      </c>
      <c r="F141" t="s">
        <v>663</v>
      </c>
      <c r="G141" t="s">
        <v>663</v>
      </c>
      <c r="H141" t="str">
        <f t="shared" si="51"/>
        <v xml:space="preserve">1  </v>
      </c>
      <c r="I141" t="s">
        <v>606</v>
      </c>
      <c r="J141" t="s">
        <v>664</v>
      </c>
      <c r="K141" t="s">
        <v>33</v>
      </c>
      <c r="L141" t="str">
        <f>"07020"</f>
        <v>07020</v>
      </c>
      <c r="M141" t="str">
        <f t="shared" si="47"/>
        <v xml:space="preserve">    </v>
      </c>
      <c r="N141" t="s">
        <v>665</v>
      </c>
      <c r="O141" t="s">
        <v>35</v>
      </c>
      <c r="P141" t="s">
        <v>42</v>
      </c>
      <c r="Q141" t="s">
        <v>36</v>
      </c>
      <c r="R141" t="s">
        <v>36</v>
      </c>
      <c r="S141" t="str">
        <f t="shared" si="52"/>
        <v xml:space="preserve">     </v>
      </c>
      <c r="T141">
        <v>0</v>
      </c>
      <c r="U141" t="str">
        <f t="shared" ref="U141:U166" si="53">"    "</f>
        <v xml:space="preserve">    </v>
      </c>
      <c r="V141">
        <v>0</v>
      </c>
      <c r="W141" t="str">
        <f>"200 "</f>
        <v xml:space="preserve">200 </v>
      </c>
      <c r="X141" t="str">
        <f>"A200"</f>
        <v>A200</v>
      </c>
      <c r="Y141">
        <v>19700</v>
      </c>
      <c r="Z141" t="s">
        <v>38</v>
      </c>
      <c r="AA141" t="s">
        <v>38</v>
      </c>
      <c r="AB141">
        <v>19700</v>
      </c>
    </row>
    <row r="142" spans="1:28" x14ac:dyDescent="0.25">
      <c r="A142" t="str">
        <f t="shared" si="50"/>
        <v>0213</v>
      </c>
      <c r="B142" t="str">
        <f>"85.02     "</f>
        <v xml:space="preserve">85.02     </v>
      </c>
      <c r="C142" t="str">
        <f>"1.02      "</f>
        <v xml:space="preserve">1.02      </v>
      </c>
      <c r="D142" t="s">
        <v>28</v>
      </c>
      <c r="E142">
        <v>241</v>
      </c>
      <c r="F142" t="s">
        <v>29</v>
      </c>
      <c r="G142" t="s">
        <v>666</v>
      </c>
      <c r="H142" t="str">
        <f t="shared" si="51"/>
        <v xml:space="preserve">1  </v>
      </c>
      <c r="I142" t="s">
        <v>667</v>
      </c>
      <c r="J142" t="s">
        <v>530</v>
      </c>
      <c r="K142" t="s">
        <v>68</v>
      </c>
      <c r="L142" t="str">
        <f>"07024"</f>
        <v>07024</v>
      </c>
      <c r="M142" t="str">
        <f t="shared" si="47"/>
        <v xml:space="preserve">    </v>
      </c>
      <c r="N142">
        <v>0.01</v>
      </c>
      <c r="O142" t="s">
        <v>35</v>
      </c>
      <c r="P142" t="s">
        <v>42</v>
      </c>
      <c r="Q142" t="s">
        <v>36</v>
      </c>
      <c r="R142" t="s">
        <v>36</v>
      </c>
      <c r="S142" t="str">
        <f t="shared" si="52"/>
        <v xml:space="preserve">     </v>
      </c>
      <c r="T142">
        <v>0</v>
      </c>
      <c r="U142" t="str">
        <f t="shared" si="53"/>
        <v xml:space="preserve">    </v>
      </c>
      <c r="V142">
        <v>0</v>
      </c>
      <c r="W142" t="str">
        <f t="shared" ref="W142:W154" si="54">"114 "</f>
        <v xml:space="preserve">114 </v>
      </c>
      <c r="X142" t="str">
        <f>"SF1O"</f>
        <v>SF1O</v>
      </c>
      <c r="Y142">
        <v>13100</v>
      </c>
      <c r="Z142" t="s">
        <v>38</v>
      </c>
      <c r="AA142" t="s">
        <v>38</v>
      </c>
      <c r="AB142">
        <v>13100</v>
      </c>
    </row>
    <row r="143" spans="1:28" x14ac:dyDescent="0.25">
      <c r="A143" t="str">
        <f t="shared" si="50"/>
        <v>0213</v>
      </c>
      <c r="B143" t="str">
        <f>"85.02     "</f>
        <v xml:space="preserve">85.02     </v>
      </c>
      <c r="C143" t="str">
        <f>"4         "</f>
        <v xml:space="preserve">4         </v>
      </c>
      <c r="D143" t="s">
        <v>28</v>
      </c>
      <c r="E143">
        <v>440</v>
      </c>
      <c r="F143" t="s">
        <v>29</v>
      </c>
      <c r="G143" t="s">
        <v>668</v>
      </c>
      <c r="H143" t="str">
        <f t="shared" si="51"/>
        <v xml:space="preserve">1  </v>
      </c>
      <c r="I143" t="s">
        <v>669</v>
      </c>
      <c r="J143" t="s">
        <v>670</v>
      </c>
      <c r="K143" t="s">
        <v>33</v>
      </c>
      <c r="L143" t="str">
        <f>"07020"</f>
        <v>07020</v>
      </c>
      <c r="M143" t="str">
        <f t="shared" si="47"/>
        <v xml:space="preserve">    </v>
      </c>
      <c r="N143" t="s">
        <v>671</v>
      </c>
      <c r="O143" t="s">
        <v>35</v>
      </c>
      <c r="P143">
        <v>5.01</v>
      </c>
      <c r="Q143" t="s">
        <v>36</v>
      </c>
      <c r="R143" t="s">
        <v>36</v>
      </c>
      <c r="S143" t="str">
        <f t="shared" si="52"/>
        <v xml:space="preserve">     </v>
      </c>
      <c r="T143" t="s">
        <v>37</v>
      </c>
      <c r="U143" t="str">
        <f t="shared" si="53"/>
        <v xml:space="preserve">    </v>
      </c>
      <c r="V143">
        <v>0</v>
      </c>
      <c r="W143" t="str">
        <f t="shared" si="54"/>
        <v xml:space="preserve">114 </v>
      </c>
      <c r="X143" t="str">
        <f>"A113"</f>
        <v>A113</v>
      </c>
      <c r="Y143">
        <v>3043300</v>
      </c>
      <c r="Z143" t="s">
        <v>38</v>
      </c>
      <c r="AA143" t="s">
        <v>38</v>
      </c>
      <c r="AB143">
        <v>3043300</v>
      </c>
    </row>
    <row r="144" spans="1:28" x14ac:dyDescent="0.25">
      <c r="A144" t="str">
        <f t="shared" si="50"/>
        <v>0213</v>
      </c>
      <c r="B144" t="str">
        <f>"85.02     "</f>
        <v xml:space="preserve">85.02     </v>
      </c>
      <c r="C144" t="str">
        <f>"5.01      "</f>
        <v xml:space="preserve">5.01      </v>
      </c>
      <c r="D144" t="s">
        <v>28</v>
      </c>
      <c r="E144">
        <v>458</v>
      </c>
      <c r="F144" t="s">
        <v>29</v>
      </c>
      <c r="G144" t="s">
        <v>672</v>
      </c>
      <c r="H144" t="str">
        <f t="shared" si="51"/>
        <v xml:space="preserve">1  </v>
      </c>
      <c r="I144" t="s">
        <v>673</v>
      </c>
      <c r="J144" t="s">
        <v>670</v>
      </c>
      <c r="K144" t="s">
        <v>33</v>
      </c>
      <c r="L144" t="str">
        <f>"07020"</f>
        <v>07020</v>
      </c>
      <c r="M144" t="str">
        <f t="shared" si="47"/>
        <v xml:space="preserve">    </v>
      </c>
      <c r="N144" t="s">
        <v>674</v>
      </c>
      <c r="O144" t="s">
        <v>35</v>
      </c>
      <c r="P144" t="s">
        <v>42</v>
      </c>
      <c r="Q144" t="s">
        <v>36</v>
      </c>
      <c r="R144" t="s">
        <v>36</v>
      </c>
      <c r="S144" t="str">
        <f t="shared" si="52"/>
        <v xml:space="preserve">     </v>
      </c>
      <c r="T144">
        <v>0</v>
      </c>
      <c r="U144" t="str">
        <f t="shared" si="53"/>
        <v xml:space="preserve">    </v>
      </c>
      <c r="V144">
        <v>0</v>
      </c>
      <c r="W144" t="str">
        <f t="shared" si="54"/>
        <v xml:space="preserve">114 </v>
      </c>
      <c r="X144" t="str">
        <f>"A113"</f>
        <v>A113</v>
      </c>
      <c r="Y144">
        <v>3048000</v>
      </c>
      <c r="Z144" t="s">
        <v>38</v>
      </c>
      <c r="AA144" t="s">
        <v>38</v>
      </c>
      <c r="AB144">
        <v>3048000</v>
      </c>
    </row>
    <row r="145" spans="1:28" x14ac:dyDescent="0.25">
      <c r="A145" t="str">
        <f t="shared" si="50"/>
        <v>0213</v>
      </c>
      <c r="B145" t="str">
        <f t="shared" ref="B145:B154" si="55">"86        "</f>
        <v xml:space="preserve">86        </v>
      </c>
      <c r="C145" t="str">
        <f>"3         "</f>
        <v xml:space="preserve">3         </v>
      </c>
      <c r="D145" t="s">
        <v>28</v>
      </c>
      <c r="E145">
        <v>460</v>
      </c>
      <c r="F145" t="s">
        <v>675</v>
      </c>
      <c r="G145" t="s">
        <v>676</v>
      </c>
      <c r="H145" t="str">
        <f t="shared" si="51"/>
        <v xml:space="preserve">1  </v>
      </c>
      <c r="I145" t="s">
        <v>677</v>
      </c>
      <c r="J145" t="s">
        <v>678</v>
      </c>
      <c r="K145" t="s">
        <v>68</v>
      </c>
      <c r="L145" t="str">
        <f>"07024"</f>
        <v>07024</v>
      </c>
      <c r="M145" t="str">
        <f t="shared" si="47"/>
        <v xml:space="preserve">    </v>
      </c>
      <c r="N145" t="s">
        <v>679</v>
      </c>
      <c r="O145" t="s">
        <v>35</v>
      </c>
      <c r="P145" t="s">
        <v>42</v>
      </c>
      <c r="Q145" t="s">
        <v>36</v>
      </c>
      <c r="R145" t="s">
        <v>36</v>
      </c>
      <c r="S145" t="str">
        <f t="shared" si="52"/>
        <v xml:space="preserve">     </v>
      </c>
      <c r="T145">
        <v>0</v>
      </c>
      <c r="U145" t="str">
        <f t="shared" si="53"/>
        <v xml:space="preserve">    </v>
      </c>
      <c r="V145">
        <v>0</v>
      </c>
      <c r="W145" t="str">
        <f t="shared" si="54"/>
        <v xml:space="preserve">114 </v>
      </c>
      <c r="X145" t="str">
        <f t="shared" ref="X145:X154" si="56">"SF1O"</f>
        <v>SF1O</v>
      </c>
      <c r="Y145">
        <v>1765100</v>
      </c>
      <c r="Z145" t="s">
        <v>38</v>
      </c>
      <c r="AA145" t="s">
        <v>38</v>
      </c>
      <c r="AB145">
        <v>1765100</v>
      </c>
    </row>
    <row r="146" spans="1:28" x14ac:dyDescent="0.25">
      <c r="A146" t="str">
        <f t="shared" si="50"/>
        <v>0213</v>
      </c>
      <c r="B146" t="str">
        <f t="shared" si="55"/>
        <v xml:space="preserve">86        </v>
      </c>
      <c r="C146" t="str">
        <f>"4.01      "</f>
        <v xml:space="preserve">4.01      </v>
      </c>
      <c r="D146" t="s">
        <v>28</v>
      </c>
      <c r="E146">
        <v>0</v>
      </c>
      <c r="F146" t="s">
        <v>675</v>
      </c>
      <c r="G146" t="s">
        <v>680</v>
      </c>
      <c r="H146" t="str">
        <f t="shared" si="51"/>
        <v xml:space="preserve">1  </v>
      </c>
      <c r="I146" t="s">
        <v>681</v>
      </c>
      <c r="J146" t="s">
        <v>682</v>
      </c>
      <c r="K146" t="s">
        <v>578</v>
      </c>
      <c r="L146" t="str">
        <f>"07010"</f>
        <v>07010</v>
      </c>
      <c r="M146" t="str">
        <f t="shared" si="47"/>
        <v xml:space="preserve">    </v>
      </c>
      <c r="N146" t="s">
        <v>683</v>
      </c>
      <c r="O146" t="s">
        <v>35</v>
      </c>
      <c r="P146" t="s">
        <v>42</v>
      </c>
      <c r="Q146" t="s">
        <v>36</v>
      </c>
      <c r="R146" t="s">
        <v>36</v>
      </c>
      <c r="S146" t="str">
        <f t="shared" si="52"/>
        <v xml:space="preserve">     </v>
      </c>
      <c r="T146">
        <v>0</v>
      </c>
      <c r="U146" t="str">
        <f t="shared" si="53"/>
        <v xml:space="preserve">    </v>
      </c>
      <c r="V146">
        <v>0</v>
      </c>
      <c r="W146" t="str">
        <f t="shared" si="54"/>
        <v xml:space="preserve">114 </v>
      </c>
      <c r="X146" t="str">
        <f t="shared" si="56"/>
        <v>SF1O</v>
      </c>
      <c r="Y146">
        <v>179400</v>
      </c>
      <c r="Z146" t="s">
        <v>38</v>
      </c>
      <c r="AA146" t="s">
        <v>38</v>
      </c>
      <c r="AB146">
        <v>179400</v>
      </c>
    </row>
    <row r="147" spans="1:28" x14ac:dyDescent="0.25">
      <c r="A147" t="str">
        <f t="shared" si="50"/>
        <v>0213</v>
      </c>
      <c r="B147" t="str">
        <f t="shared" si="55"/>
        <v xml:space="preserve">86        </v>
      </c>
      <c r="C147" t="str">
        <f>"4.02      "</f>
        <v xml:space="preserve">4.02      </v>
      </c>
      <c r="D147" t="s">
        <v>28</v>
      </c>
      <c r="E147">
        <v>0</v>
      </c>
      <c r="F147" t="s">
        <v>684</v>
      </c>
      <c r="G147" t="s">
        <v>684</v>
      </c>
      <c r="H147" t="str">
        <f t="shared" si="51"/>
        <v xml:space="preserve">1  </v>
      </c>
      <c r="I147" t="s">
        <v>685</v>
      </c>
      <c r="J147" t="s">
        <v>686</v>
      </c>
      <c r="K147" t="s">
        <v>687</v>
      </c>
      <c r="L147" t="str">
        <f>"29492"</f>
        <v>29492</v>
      </c>
      <c r="M147" t="str">
        <f t="shared" si="47"/>
        <v xml:space="preserve">    </v>
      </c>
      <c r="N147">
        <v>0.26</v>
      </c>
      <c r="O147" t="s">
        <v>35</v>
      </c>
      <c r="P147" t="s">
        <v>42</v>
      </c>
      <c r="Q147" t="s">
        <v>36</v>
      </c>
      <c r="R147" t="s">
        <v>36</v>
      </c>
      <c r="S147" t="str">
        <f t="shared" si="52"/>
        <v xml:space="preserve">     </v>
      </c>
      <c r="T147">
        <v>0</v>
      </c>
      <c r="U147" t="str">
        <f t="shared" si="53"/>
        <v xml:space="preserve">    </v>
      </c>
      <c r="V147">
        <v>0</v>
      </c>
      <c r="W147" t="str">
        <f t="shared" si="54"/>
        <v xml:space="preserve">114 </v>
      </c>
      <c r="X147" t="str">
        <f t="shared" si="56"/>
        <v>SF1O</v>
      </c>
      <c r="Y147">
        <v>76400</v>
      </c>
      <c r="Z147" t="s">
        <v>38</v>
      </c>
      <c r="AA147" t="s">
        <v>38</v>
      </c>
      <c r="AB147">
        <v>76400</v>
      </c>
    </row>
    <row r="148" spans="1:28" x14ac:dyDescent="0.25">
      <c r="A148" t="str">
        <f t="shared" si="50"/>
        <v>0213</v>
      </c>
      <c r="B148" t="str">
        <f t="shared" si="55"/>
        <v xml:space="preserve">86        </v>
      </c>
      <c r="C148" t="str">
        <f>"5.01      "</f>
        <v xml:space="preserve">5.01      </v>
      </c>
      <c r="D148" t="s">
        <v>28</v>
      </c>
      <c r="E148">
        <v>0</v>
      </c>
      <c r="F148" t="s">
        <v>684</v>
      </c>
      <c r="G148" t="s">
        <v>684</v>
      </c>
      <c r="H148" t="str">
        <f t="shared" si="51"/>
        <v xml:space="preserve">1  </v>
      </c>
      <c r="I148" t="s">
        <v>688</v>
      </c>
      <c r="J148" t="s">
        <v>689</v>
      </c>
      <c r="K148" t="s">
        <v>578</v>
      </c>
      <c r="L148" t="str">
        <f>"07010"</f>
        <v>07010</v>
      </c>
      <c r="M148" t="str">
        <f t="shared" si="47"/>
        <v xml:space="preserve">    </v>
      </c>
      <c r="N148" t="s">
        <v>690</v>
      </c>
      <c r="O148" t="s">
        <v>35</v>
      </c>
      <c r="P148" t="s">
        <v>42</v>
      </c>
      <c r="Q148" t="s">
        <v>36</v>
      </c>
      <c r="R148" t="s">
        <v>36</v>
      </c>
      <c r="S148" t="str">
        <f t="shared" si="52"/>
        <v xml:space="preserve">     </v>
      </c>
      <c r="T148">
        <v>0</v>
      </c>
      <c r="U148" t="str">
        <f t="shared" si="53"/>
        <v xml:space="preserve">    </v>
      </c>
      <c r="V148">
        <v>0</v>
      </c>
      <c r="W148" t="str">
        <f t="shared" si="54"/>
        <v xml:space="preserve">114 </v>
      </c>
      <c r="X148" t="str">
        <f t="shared" si="56"/>
        <v>SF1O</v>
      </c>
      <c r="Y148">
        <v>77100</v>
      </c>
      <c r="Z148" t="s">
        <v>38</v>
      </c>
      <c r="AA148" t="s">
        <v>38</v>
      </c>
      <c r="AB148">
        <v>77100</v>
      </c>
    </row>
    <row r="149" spans="1:28" x14ac:dyDescent="0.25">
      <c r="A149" t="str">
        <f t="shared" si="50"/>
        <v>0213</v>
      </c>
      <c r="B149" t="str">
        <f t="shared" si="55"/>
        <v xml:space="preserve">86        </v>
      </c>
      <c r="C149" t="str">
        <f>"6         "</f>
        <v xml:space="preserve">6         </v>
      </c>
      <c r="D149" t="s">
        <v>28</v>
      </c>
      <c r="E149">
        <v>436</v>
      </c>
      <c r="F149" t="s">
        <v>675</v>
      </c>
      <c r="G149" t="s">
        <v>691</v>
      </c>
      <c r="H149" t="str">
        <f t="shared" si="51"/>
        <v xml:space="preserve">1  </v>
      </c>
      <c r="I149" t="s">
        <v>692</v>
      </c>
      <c r="J149" t="s">
        <v>693</v>
      </c>
      <c r="K149" t="s">
        <v>68</v>
      </c>
      <c r="L149" t="str">
        <f>"07024"</f>
        <v>07024</v>
      </c>
      <c r="M149" t="str">
        <f t="shared" si="47"/>
        <v xml:space="preserve">    </v>
      </c>
      <c r="N149" t="s">
        <v>694</v>
      </c>
      <c r="O149" t="s">
        <v>35</v>
      </c>
      <c r="P149" t="s">
        <v>42</v>
      </c>
      <c r="Q149" t="s">
        <v>36</v>
      </c>
      <c r="R149" t="s">
        <v>36</v>
      </c>
      <c r="S149" t="str">
        <f t="shared" si="52"/>
        <v xml:space="preserve">     </v>
      </c>
      <c r="T149">
        <v>0</v>
      </c>
      <c r="U149" t="str">
        <f t="shared" si="53"/>
        <v xml:space="preserve">    </v>
      </c>
      <c r="V149">
        <v>0</v>
      </c>
      <c r="W149" t="str">
        <f t="shared" si="54"/>
        <v xml:space="preserve">114 </v>
      </c>
      <c r="X149" t="str">
        <f t="shared" si="56"/>
        <v>SF1O</v>
      </c>
      <c r="Y149">
        <v>303800</v>
      </c>
      <c r="Z149" t="s">
        <v>38</v>
      </c>
      <c r="AA149" t="s">
        <v>38</v>
      </c>
      <c r="AB149">
        <v>303800</v>
      </c>
    </row>
    <row r="150" spans="1:28" x14ac:dyDescent="0.25">
      <c r="A150" t="str">
        <f t="shared" si="50"/>
        <v>0213</v>
      </c>
      <c r="B150" t="str">
        <f t="shared" si="55"/>
        <v xml:space="preserve">86        </v>
      </c>
      <c r="C150" t="str">
        <f>"20.01     "</f>
        <v xml:space="preserve">20.01     </v>
      </c>
      <c r="D150" t="s">
        <v>28</v>
      </c>
      <c r="E150">
        <v>0</v>
      </c>
      <c r="F150" t="s">
        <v>695</v>
      </c>
      <c r="G150" t="s">
        <v>695</v>
      </c>
      <c r="H150" t="str">
        <f t="shared" si="51"/>
        <v xml:space="preserve">1  </v>
      </c>
      <c r="I150" t="s">
        <v>696</v>
      </c>
      <c r="J150" t="s">
        <v>697</v>
      </c>
      <c r="K150" t="s">
        <v>698</v>
      </c>
      <c r="L150" t="str">
        <f>"13326"</f>
        <v>13326</v>
      </c>
      <c r="M150" t="str">
        <f t="shared" si="47"/>
        <v xml:space="preserve">    </v>
      </c>
      <c r="N150" t="s">
        <v>42</v>
      </c>
      <c r="O150" t="s">
        <v>35</v>
      </c>
      <c r="P150" t="s">
        <v>42</v>
      </c>
      <c r="Q150" t="s">
        <v>36</v>
      </c>
      <c r="R150" t="s">
        <v>36</v>
      </c>
      <c r="S150" t="str">
        <f t="shared" si="52"/>
        <v xml:space="preserve">     </v>
      </c>
      <c r="T150">
        <v>0</v>
      </c>
      <c r="U150" t="str">
        <f t="shared" si="53"/>
        <v xml:space="preserve">    </v>
      </c>
      <c r="V150">
        <v>0</v>
      </c>
      <c r="W150" t="str">
        <f t="shared" si="54"/>
        <v xml:space="preserve">114 </v>
      </c>
      <c r="X150" t="str">
        <f t="shared" si="56"/>
        <v>SF1O</v>
      </c>
      <c r="Y150">
        <v>559900</v>
      </c>
      <c r="Z150" t="s">
        <v>38</v>
      </c>
      <c r="AA150" t="s">
        <v>38</v>
      </c>
      <c r="AB150">
        <v>559900</v>
      </c>
    </row>
    <row r="151" spans="1:28" x14ac:dyDescent="0.25">
      <c r="A151" t="str">
        <f t="shared" si="50"/>
        <v>0213</v>
      </c>
      <c r="B151" t="str">
        <f t="shared" si="55"/>
        <v xml:space="preserve">86        </v>
      </c>
      <c r="C151" t="str">
        <f>"20.03     "</f>
        <v xml:space="preserve">20.03     </v>
      </c>
      <c r="D151" t="s">
        <v>28</v>
      </c>
      <c r="E151">
        <v>0</v>
      </c>
      <c r="F151" t="s">
        <v>699</v>
      </c>
      <c r="G151" t="s">
        <v>699</v>
      </c>
      <c r="H151" t="str">
        <f t="shared" si="51"/>
        <v xml:space="preserve">1  </v>
      </c>
      <c r="I151" t="s">
        <v>700</v>
      </c>
      <c r="J151" t="s">
        <v>701</v>
      </c>
      <c r="K151" t="s">
        <v>423</v>
      </c>
      <c r="L151" t="str">
        <f>"10005"</f>
        <v>10005</v>
      </c>
      <c r="M151" t="str">
        <f t="shared" si="47"/>
        <v xml:space="preserve">    </v>
      </c>
      <c r="N151">
        <v>0.65</v>
      </c>
      <c r="O151" t="s">
        <v>35</v>
      </c>
      <c r="P151" t="s">
        <v>42</v>
      </c>
      <c r="Q151" t="s">
        <v>36</v>
      </c>
      <c r="R151" t="s">
        <v>36</v>
      </c>
      <c r="S151" t="str">
        <f t="shared" si="52"/>
        <v xml:space="preserve">     </v>
      </c>
      <c r="T151">
        <v>0</v>
      </c>
      <c r="U151" t="str">
        <f t="shared" si="53"/>
        <v xml:space="preserve">    </v>
      </c>
      <c r="V151">
        <v>0</v>
      </c>
      <c r="W151" t="str">
        <f t="shared" si="54"/>
        <v xml:space="preserve">114 </v>
      </c>
      <c r="X151" t="str">
        <f t="shared" si="56"/>
        <v>SF1O</v>
      </c>
      <c r="Y151">
        <v>637000</v>
      </c>
      <c r="Z151" t="s">
        <v>38</v>
      </c>
      <c r="AA151" t="s">
        <v>38</v>
      </c>
      <c r="AB151">
        <v>637000</v>
      </c>
    </row>
    <row r="152" spans="1:28" x14ac:dyDescent="0.25">
      <c r="A152" t="str">
        <f t="shared" si="50"/>
        <v>0213</v>
      </c>
      <c r="B152" t="str">
        <f t="shared" si="55"/>
        <v xml:space="preserve">86        </v>
      </c>
      <c r="C152" t="str">
        <f>"20.05     "</f>
        <v xml:space="preserve">20.05     </v>
      </c>
      <c r="D152" t="s">
        <v>28</v>
      </c>
      <c r="E152">
        <v>0</v>
      </c>
      <c r="F152" t="s">
        <v>699</v>
      </c>
      <c r="G152" t="s">
        <v>699</v>
      </c>
      <c r="H152" t="str">
        <f t="shared" si="51"/>
        <v xml:space="preserve">1  </v>
      </c>
      <c r="I152" t="s">
        <v>702</v>
      </c>
      <c r="J152" t="s">
        <v>703</v>
      </c>
      <c r="K152" t="s">
        <v>704</v>
      </c>
      <c r="L152" t="str">
        <f>"13326"</f>
        <v>13326</v>
      </c>
      <c r="M152" t="str">
        <f t="shared" si="47"/>
        <v xml:space="preserve">    </v>
      </c>
      <c r="N152">
        <v>0.78</v>
      </c>
      <c r="O152" t="s">
        <v>35</v>
      </c>
      <c r="P152" t="s">
        <v>42</v>
      </c>
      <c r="Q152" t="s">
        <v>36</v>
      </c>
      <c r="R152" t="s">
        <v>36</v>
      </c>
      <c r="S152" t="str">
        <f t="shared" si="52"/>
        <v xml:space="preserve">     </v>
      </c>
      <c r="T152">
        <v>0</v>
      </c>
      <c r="U152" t="str">
        <f t="shared" si="53"/>
        <v xml:space="preserve">    </v>
      </c>
      <c r="V152">
        <v>0</v>
      </c>
      <c r="W152" t="str">
        <f t="shared" si="54"/>
        <v xml:space="preserve">114 </v>
      </c>
      <c r="X152" t="str">
        <f t="shared" si="56"/>
        <v>SF1O</v>
      </c>
      <c r="Y152">
        <v>764500</v>
      </c>
      <c r="Z152" t="s">
        <v>38</v>
      </c>
      <c r="AA152" t="s">
        <v>38</v>
      </c>
      <c r="AB152">
        <v>764500</v>
      </c>
    </row>
    <row r="153" spans="1:28" x14ac:dyDescent="0.25">
      <c r="A153" t="str">
        <f t="shared" si="50"/>
        <v>0213</v>
      </c>
      <c r="B153" t="str">
        <f t="shared" si="55"/>
        <v xml:space="preserve">86        </v>
      </c>
      <c r="C153" t="str">
        <f>"20.06     "</f>
        <v xml:space="preserve">20.06     </v>
      </c>
      <c r="D153" t="s">
        <v>28</v>
      </c>
      <c r="E153">
        <v>388</v>
      </c>
      <c r="F153" t="s">
        <v>675</v>
      </c>
      <c r="G153" t="s">
        <v>705</v>
      </c>
      <c r="H153" t="str">
        <f t="shared" si="51"/>
        <v xml:space="preserve">1  </v>
      </c>
      <c r="I153" t="s">
        <v>706</v>
      </c>
      <c r="J153" t="s">
        <v>707</v>
      </c>
      <c r="K153" t="s">
        <v>91</v>
      </c>
      <c r="L153" t="str">
        <f>"07020"</f>
        <v>07020</v>
      </c>
      <c r="M153" t="str">
        <f t="shared" si="47"/>
        <v xml:space="preserve">    </v>
      </c>
      <c r="N153" t="s">
        <v>708</v>
      </c>
      <c r="O153" t="s">
        <v>35</v>
      </c>
      <c r="P153" t="s">
        <v>42</v>
      </c>
      <c r="Q153" t="s">
        <v>36</v>
      </c>
      <c r="R153" t="s">
        <v>36</v>
      </c>
      <c r="S153" t="str">
        <f t="shared" si="52"/>
        <v xml:space="preserve">     </v>
      </c>
      <c r="T153">
        <v>0</v>
      </c>
      <c r="U153" t="str">
        <f t="shared" si="53"/>
        <v xml:space="preserve">    </v>
      </c>
      <c r="V153">
        <v>0</v>
      </c>
      <c r="W153" t="str">
        <f t="shared" si="54"/>
        <v xml:space="preserve">114 </v>
      </c>
      <c r="X153" t="str">
        <f t="shared" si="56"/>
        <v>SF1O</v>
      </c>
      <c r="Y153">
        <v>78000</v>
      </c>
      <c r="Z153" t="s">
        <v>38</v>
      </c>
      <c r="AA153" t="s">
        <v>38</v>
      </c>
      <c r="AB153">
        <v>78000</v>
      </c>
    </row>
    <row r="154" spans="1:28" x14ac:dyDescent="0.25">
      <c r="A154" t="str">
        <f t="shared" si="50"/>
        <v>0213</v>
      </c>
      <c r="B154" t="str">
        <f t="shared" si="55"/>
        <v xml:space="preserve">86        </v>
      </c>
      <c r="C154" t="str">
        <f>"32        "</f>
        <v xml:space="preserve">32        </v>
      </c>
      <c r="D154" t="s">
        <v>28</v>
      </c>
      <c r="E154">
        <v>370</v>
      </c>
      <c r="F154" t="s">
        <v>675</v>
      </c>
      <c r="G154" t="s">
        <v>709</v>
      </c>
      <c r="H154" t="str">
        <f t="shared" si="51"/>
        <v xml:space="preserve">1  </v>
      </c>
      <c r="I154" t="s">
        <v>710</v>
      </c>
      <c r="J154" t="s">
        <v>711</v>
      </c>
      <c r="K154" t="s">
        <v>68</v>
      </c>
      <c r="L154" t="str">
        <f>"07024"</f>
        <v>07024</v>
      </c>
      <c r="M154" t="str">
        <f t="shared" si="47"/>
        <v xml:space="preserve">    </v>
      </c>
      <c r="N154" t="s">
        <v>712</v>
      </c>
      <c r="O154" t="s">
        <v>35</v>
      </c>
      <c r="P154" t="s">
        <v>42</v>
      </c>
      <c r="Q154" t="s">
        <v>36</v>
      </c>
      <c r="R154" t="s">
        <v>36</v>
      </c>
      <c r="S154" t="str">
        <f t="shared" si="52"/>
        <v xml:space="preserve">     </v>
      </c>
      <c r="T154">
        <v>0</v>
      </c>
      <c r="U154" t="str">
        <f t="shared" si="53"/>
        <v xml:space="preserve">    </v>
      </c>
      <c r="V154">
        <v>0</v>
      </c>
      <c r="W154" t="str">
        <f t="shared" si="54"/>
        <v xml:space="preserve">114 </v>
      </c>
      <c r="X154" t="str">
        <f t="shared" si="56"/>
        <v>SF1O</v>
      </c>
      <c r="Y154">
        <v>299500</v>
      </c>
      <c r="Z154" t="s">
        <v>38</v>
      </c>
      <c r="AA154" t="s">
        <v>38</v>
      </c>
      <c r="AB154">
        <v>299500</v>
      </c>
    </row>
    <row r="155" spans="1:28" x14ac:dyDescent="0.25">
      <c r="A155" t="str">
        <f t="shared" si="50"/>
        <v>0213</v>
      </c>
      <c r="B155" t="str">
        <f>"89        "</f>
        <v xml:space="preserve">89        </v>
      </c>
      <c r="C155" t="str">
        <f>"1.01      "</f>
        <v xml:space="preserve">1.01      </v>
      </c>
      <c r="D155" t="s">
        <v>28</v>
      </c>
      <c r="E155">
        <v>0</v>
      </c>
      <c r="F155" t="s">
        <v>713</v>
      </c>
      <c r="G155" t="s">
        <v>713</v>
      </c>
      <c r="H155" t="str">
        <f t="shared" si="51"/>
        <v xml:space="preserve">1  </v>
      </c>
      <c r="I155" t="s">
        <v>714</v>
      </c>
      <c r="J155" t="s">
        <v>715</v>
      </c>
      <c r="K155" t="s">
        <v>68</v>
      </c>
      <c r="L155" t="str">
        <f>"07024"</f>
        <v>07024</v>
      </c>
      <c r="M155" t="str">
        <f t="shared" si="47"/>
        <v xml:space="preserve">    </v>
      </c>
      <c r="N155">
        <v>1</v>
      </c>
      <c r="O155" t="s">
        <v>35</v>
      </c>
      <c r="P155" t="s">
        <v>42</v>
      </c>
      <c r="Q155" t="s">
        <v>36</v>
      </c>
      <c r="R155" t="s">
        <v>36</v>
      </c>
      <c r="S155" t="str">
        <f t="shared" si="52"/>
        <v xml:space="preserve">     </v>
      </c>
      <c r="T155">
        <v>0</v>
      </c>
      <c r="U155" t="str">
        <f t="shared" si="53"/>
        <v xml:space="preserve">    </v>
      </c>
      <c r="V155">
        <v>0</v>
      </c>
      <c r="W155" t="str">
        <f>"117 "</f>
        <v xml:space="preserve">117 </v>
      </c>
      <c r="X155" t="str">
        <f>"SF1R"</f>
        <v>SF1R</v>
      </c>
      <c r="Y155">
        <v>326700</v>
      </c>
      <c r="Z155" t="s">
        <v>38</v>
      </c>
      <c r="AA155" t="s">
        <v>38</v>
      </c>
      <c r="AB155">
        <v>326700</v>
      </c>
    </row>
    <row r="156" spans="1:28" x14ac:dyDescent="0.25">
      <c r="A156" t="str">
        <f t="shared" si="50"/>
        <v>0213</v>
      </c>
      <c r="B156" t="str">
        <f>"89        "</f>
        <v xml:space="preserve">89        </v>
      </c>
      <c r="C156" t="str">
        <f>"1.02      "</f>
        <v xml:space="preserve">1.02      </v>
      </c>
      <c r="D156" t="s">
        <v>28</v>
      </c>
      <c r="E156">
        <v>0</v>
      </c>
      <c r="F156" t="s">
        <v>713</v>
      </c>
      <c r="G156" t="s">
        <v>713</v>
      </c>
      <c r="H156" t="str">
        <f t="shared" si="51"/>
        <v xml:space="preserve">1  </v>
      </c>
      <c r="I156" t="s">
        <v>716</v>
      </c>
      <c r="J156" t="s">
        <v>717</v>
      </c>
      <c r="K156" t="s">
        <v>718</v>
      </c>
      <c r="L156" t="str">
        <f>"07101"</f>
        <v>07101</v>
      </c>
      <c r="M156" t="str">
        <f t="shared" si="47"/>
        <v xml:space="preserve">    </v>
      </c>
      <c r="N156" t="s">
        <v>719</v>
      </c>
      <c r="O156" t="s">
        <v>35</v>
      </c>
      <c r="P156" t="s">
        <v>42</v>
      </c>
      <c r="Q156" t="s">
        <v>36</v>
      </c>
      <c r="R156" t="s">
        <v>36</v>
      </c>
      <c r="S156" t="str">
        <f t="shared" si="52"/>
        <v xml:space="preserve">     </v>
      </c>
      <c r="T156">
        <v>0</v>
      </c>
      <c r="U156" t="str">
        <f t="shared" si="53"/>
        <v xml:space="preserve">    </v>
      </c>
      <c r="V156">
        <v>0</v>
      </c>
      <c r="W156" t="str">
        <f>"117 "</f>
        <v xml:space="preserve">117 </v>
      </c>
      <c r="X156" t="str">
        <f>"SF1R"</f>
        <v>SF1R</v>
      </c>
      <c r="Y156">
        <v>59900</v>
      </c>
      <c r="Z156" t="s">
        <v>38</v>
      </c>
      <c r="AA156" t="s">
        <v>38</v>
      </c>
      <c r="AB156">
        <v>59900</v>
      </c>
    </row>
    <row r="157" spans="1:28" x14ac:dyDescent="0.25">
      <c r="A157" t="str">
        <f t="shared" si="50"/>
        <v>0213</v>
      </c>
      <c r="B157" t="str">
        <f>"89        "</f>
        <v xml:space="preserve">89        </v>
      </c>
      <c r="C157" t="str">
        <f>"4         "</f>
        <v xml:space="preserve">4         </v>
      </c>
      <c r="D157" t="s">
        <v>28</v>
      </c>
      <c r="E157">
        <v>180</v>
      </c>
      <c r="F157" t="s">
        <v>675</v>
      </c>
      <c r="G157" t="s">
        <v>720</v>
      </c>
      <c r="H157" t="str">
        <f t="shared" si="51"/>
        <v xml:space="preserve">1  </v>
      </c>
      <c r="I157" t="s">
        <v>721</v>
      </c>
      <c r="J157" t="s">
        <v>722</v>
      </c>
      <c r="K157" t="s">
        <v>33</v>
      </c>
      <c r="L157" t="str">
        <f>"07020"</f>
        <v>07020</v>
      </c>
      <c r="M157" t="str">
        <f t="shared" si="47"/>
        <v xml:space="preserve">    </v>
      </c>
      <c r="N157">
        <v>0.67</v>
      </c>
      <c r="O157" t="s">
        <v>723</v>
      </c>
      <c r="P157" t="s">
        <v>42</v>
      </c>
      <c r="Q157" t="s">
        <v>36</v>
      </c>
      <c r="R157" t="s">
        <v>36</v>
      </c>
      <c r="S157" t="str">
        <f t="shared" si="52"/>
        <v xml:space="preserve">     </v>
      </c>
      <c r="T157" t="s">
        <v>37</v>
      </c>
      <c r="U157" t="str">
        <f t="shared" si="53"/>
        <v xml:space="preserve">    </v>
      </c>
      <c r="V157">
        <v>0</v>
      </c>
      <c r="W157" t="str">
        <f>"120 "</f>
        <v xml:space="preserve">120 </v>
      </c>
      <c r="X157" t="str">
        <f>"A113"</f>
        <v>A113</v>
      </c>
      <c r="Y157">
        <v>2780000</v>
      </c>
      <c r="Z157" t="s">
        <v>38</v>
      </c>
      <c r="AA157" t="s">
        <v>38</v>
      </c>
      <c r="AB157">
        <v>2780000</v>
      </c>
    </row>
    <row r="158" spans="1:28" x14ac:dyDescent="0.25">
      <c r="A158" t="str">
        <f t="shared" si="50"/>
        <v>0213</v>
      </c>
      <c r="B158" t="str">
        <f>"89        "</f>
        <v xml:space="preserve">89        </v>
      </c>
      <c r="C158" t="str">
        <f>"8         "</f>
        <v xml:space="preserve">8         </v>
      </c>
      <c r="D158" t="s">
        <v>28</v>
      </c>
      <c r="E158">
        <v>0</v>
      </c>
      <c r="F158" t="s">
        <v>713</v>
      </c>
      <c r="G158" t="s">
        <v>724</v>
      </c>
      <c r="H158" t="str">
        <f t="shared" si="51"/>
        <v xml:space="preserve">1  </v>
      </c>
      <c r="I158" t="s">
        <v>725</v>
      </c>
      <c r="J158" t="s">
        <v>726</v>
      </c>
      <c r="K158" t="s">
        <v>33</v>
      </c>
      <c r="L158" t="str">
        <f>"07020"</f>
        <v>07020</v>
      </c>
      <c r="M158" t="str">
        <f t="shared" si="47"/>
        <v xml:space="preserve">    </v>
      </c>
      <c r="N158" t="s">
        <v>727</v>
      </c>
      <c r="O158" t="s">
        <v>35</v>
      </c>
      <c r="P158" t="s">
        <v>42</v>
      </c>
      <c r="Q158" t="s">
        <v>36</v>
      </c>
      <c r="R158" t="s">
        <v>36</v>
      </c>
      <c r="S158" t="str">
        <f t="shared" si="52"/>
        <v xml:space="preserve">     </v>
      </c>
      <c r="T158">
        <v>0</v>
      </c>
      <c r="U158" t="str">
        <f t="shared" si="53"/>
        <v xml:space="preserve">    </v>
      </c>
      <c r="V158">
        <v>0</v>
      </c>
      <c r="W158" t="str">
        <f>"120 "</f>
        <v xml:space="preserve">120 </v>
      </c>
      <c r="X158" t="str">
        <f>"SF1U"</f>
        <v>SF1U</v>
      </c>
      <c r="Y158">
        <v>135600</v>
      </c>
      <c r="Z158" t="s">
        <v>38</v>
      </c>
      <c r="AA158" t="s">
        <v>38</v>
      </c>
      <c r="AB158">
        <v>135600</v>
      </c>
    </row>
    <row r="159" spans="1:28" x14ac:dyDescent="0.25">
      <c r="A159" t="str">
        <f t="shared" si="50"/>
        <v>0213</v>
      </c>
      <c r="B159" t="str">
        <f t="shared" ref="B159:B164" si="57">"90        "</f>
        <v xml:space="preserve">90        </v>
      </c>
      <c r="C159" t="str">
        <f>"20        "</f>
        <v xml:space="preserve">20        </v>
      </c>
      <c r="D159" t="s">
        <v>28</v>
      </c>
      <c r="E159">
        <v>250</v>
      </c>
      <c r="F159" t="s">
        <v>675</v>
      </c>
      <c r="G159" t="s">
        <v>728</v>
      </c>
      <c r="H159" t="str">
        <f t="shared" si="51"/>
        <v xml:space="preserve">1  </v>
      </c>
      <c r="I159" t="s">
        <v>729</v>
      </c>
      <c r="J159" t="s">
        <v>730</v>
      </c>
      <c r="K159" t="s">
        <v>731</v>
      </c>
      <c r="L159" t="str">
        <f>"85050"</f>
        <v>85050</v>
      </c>
      <c r="M159" t="str">
        <f t="shared" si="47"/>
        <v xml:space="preserve">    </v>
      </c>
      <c r="N159" t="s">
        <v>732</v>
      </c>
      <c r="O159" t="s">
        <v>35</v>
      </c>
      <c r="P159" t="s">
        <v>42</v>
      </c>
      <c r="Q159" t="s">
        <v>36</v>
      </c>
      <c r="R159" t="s">
        <v>36</v>
      </c>
      <c r="S159" t="str">
        <f t="shared" si="52"/>
        <v xml:space="preserve">     </v>
      </c>
      <c r="T159">
        <v>0</v>
      </c>
      <c r="U159" t="str">
        <f t="shared" si="53"/>
        <v xml:space="preserve">    </v>
      </c>
      <c r="V159">
        <v>0</v>
      </c>
      <c r="W159" t="str">
        <f t="shared" ref="W159:W164" si="58">"117 "</f>
        <v xml:space="preserve">117 </v>
      </c>
      <c r="X159" t="str">
        <f t="shared" ref="X159:X164" si="59">"SF1R"</f>
        <v>SF1R</v>
      </c>
      <c r="Y159">
        <v>305600</v>
      </c>
      <c r="Z159" t="s">
        <v>38</v>
      </c>
      <c r="AA159" t="s">
        <v>38</v>
      </c>
      <c r="AB159">
        <v>305600</v>
      </c>
    </row>
    <row r="160" spans="1:28" x14ac:dyDescent="0.25">
      <c r="A160" t="str">
        <f t="shared" si="50"/>
        <v>0213</v>
      </c>
      <c r="B160" t="str">
        <f t="shared" si="57"/>
        <v xml:space="preserve">90        </v>
      </c>
      <c r="C160" t="str">
        <f>"28        "</f>
        <v xml:space="preserve">28        </v>
      </c>
      <c r="D160" t="s">
        <v>28</v>
      </c>
      <c r="E160">
        <v>262</v>
      </c>
      <c r="F160" t="s">
        <v>675</v>
      </c>
      <c r="G160" t="s">
        <v>733</v>
      </c>
      <c r="H160" t="str">
        <f t="shared" si="51"/>
        <v xml:space="preserve">1  </v>
      </c>
      <c r="I160" t="s">
        <v>734</v>
      </c>
      <c r="J160" t="s">
        <v>735</v>
      </c>
      <c r="K160" t="s">
        <v>33</v>
      </c>
      <c r="L160" t="str">
        <f>"07020"</f>
        <v>07020</v>
      </c>
      <c r="M160" t="str">
        <f t="shared" ref="M160:M179" si="60">"    "</f>
        <v xml:space="preserve">    </v>
      </c>
      <c r="N160" t="s">
        <v>736</v>
      </c>
      <c r="O160" t="s">
        <v>35</v>
      </c>
      <c r="P160" t="s">
        <v>42</v>
      </c>
      <c r="Q160" t="s">
        <v>36</v>
      </c>
      <c r="R160" t="s">
        <v>36</v>
      </c>
      <c r="S160" t="str">
        <f t="shared" si="52"/>
        <v xml:space="preserve">     </v>
      </c>
      <c r="T160">
        <v>0</v>
      </c>
      <c r="U160" t="str">
        <f t="shared" si="53"/>
        <v xml:space="preserve">    </v>
      </c>
      <c r="V160">
        <v>0</v>
      </c>
      <c r="W160" t="str">
        <f t="shared" si="58"/>
        <v xml:space="preserve">117 </v>
      </c>
      <c r="X160" t="str">
        <f t="shared" si="59"/>
        <v>SF1R</v>
      </c>
      <c r="Y160">
        <v>288700</v>
      </c>
      <c r="Z160" t="s">
        <v>38</v>
      </c>
      <c r="AA160" t="s">
        <v>38</v>
      </c>
      <c r="AB160">
        <v>288700</v>
      </c>
    </row>
    <row r="161" spans="1:28" x14ac:dyDescent="0.25">
      <c r="A161" t="str">
        <f t="shared" si="50"/>
        <v>0213</v>
      </c>
      <c r="B161" t="str">
        <f t="shared" si="57"/>
        <v xml:space="preserve">90        </v>
      </c>
      <c r="C161" t="str">
        <f>"29        "</f>
        <v xml:space="preserve">29        </v>
      </c>
      <c r="D161" t="s">
        <v>28</v>
      </c>
      <c r="E161">
        <v>161</v>
      </c>
      <c r="F161" t="s">
        <v>713</v>
      </c>
      <c r="G161" t="s">
        <v>737</v>
      </c>
      <c r="H161" t="str">
        <f t="shared" si="51"/>
        <v xml:space="preserve">1  </v>
      </c>
      <c r="I161" t="s">
        <v>734</v>
      </c>
      <c r="J161" t="s">
        <v>735</v>
      </c>
      <c r="K161" t="s">
        <v>33</v>
      </c>
      <c r="L161" t="str">
        <f>"07020"</f>
        <v>07020</v>
      </c>
      <c r="M161" t="str">
        <f t="shared" si="60"/>
        <v xml:space="preserve">    </v>
      </c>
      <c r="N161" t="s">
        <v>738</v>
      </c>
      <c r="O161" t="s">
        <v>35</v>
      </c>
      <c r="P161" t="s">
        <v>42</v>
      </c>
      <c r="Q161" t="s">
        <v>36</v>
      </c>
      <c r="R161" t="s">
        <v>36</v>
      </c>
      <c r="S161" t="str">
        <f t="shared" si="52"/>
        <v xml:space="preserve">     </v>
      </c>
      <c r="T161">
        <v>0</v>
      </c>
      <c r="U161" t="str">
        <f t="shared" si="53"/>
        <v xml:space="preserve">    </v>
      </c>
      <c r="V161">
        <v>0</v>
      </c>
      <c r="W161" t="str">
        <f t="shared" si="58"/>
        <v xml:space="preserve">117 </v>
      </c>
      <c r="X161" t="str">
        <f t="shared" si="59"/>
        <v>SF1R</v>
      </c>
      <c r="Y161">
        <v>203000</v>
      </c>
      <c r="Z161" t="s">
        <v>38</v>
      </c>
      <c r="AA161" t="s">
        <v>38</v>
      </c>
      <c r="AB161">
        <v>203000</v>
      </c>
    </row>
    <row r="162" spans="1:28" x14ac:dyDescent="0.25">
      <c r="A162" t="str">
        <f t="shared" ref="A162:A179" si="61">"0213"</f>
        <v>0213</v>
      </c>
      <c r="B162" t="str">
        <f t="shared" si="57"/>
        <v xml:space="preserve">90        </v>
      </c>
      <c r="C162" t="str">
        <f>"31.01     "</f>
        <v xml:space="preserve">31.01     </v>
      </c>
      <c r="D162" t="s">
        <v>28</v>
      </c>
      <c r="E162">
        <v>71</v>
      </c>
      <c r="F162" t="s">
        <v>713</v>
      </c>
      <c r="G162" t="s">
        <v>739</v>
      </c>
      <c r="H162" t="str">
        <f t="shared" ref="H162:H179" si="62">"1  "</f>
        <v xml:space="preserve">1  </v>
      </c>
      <c r="I162" t="s">
        <v>740</v>
      </c>
      <c r="J162" t="s">
        <v>741</v>
      </c>
      <c r="K162" t="s">
        <v>33</v>
      </c>
      <c r="L162" t="str">
        <f>"07020"</f>
        <v>07020</v>
      </c>
      <c r="M162" t="str">
        <f t="shared" si="60"/>
        <v xml:space="preserve">    </v>
      </c>
      <c r="N162" t="s">
        <v>742</v>
      </c>
      <c r="O162" t="s">
        <v>35</v>
      </c>
      <c r="P162" t="s">
        <v>42</v>
      </c>
      <c r="Q162" t="s">
        <v>36</v>
      </c>
      <c r="R162" t="s">
        <v>36</v>
      </c>
      <c r="S162" t="str">
        <f t="shared" si="52"/>
        <v xml:space="preserve">     </v>
      </c>
      <c r="T162">
        <v>0</v>
      </c>
      <c r="U162" t="str">
        <f t="shared" si="53"/>
        <v xml:space="preserve">    </v>
      </c>
      <c r="V162">
        <v>0</v>
      </c>
      <c r="W162" t="str">
        <f t="shared" si="58"/>
        <v xml:space="preserve">117 </v>
      </c>
      <c r="X162" t="str">
        <f t="shared" si="59"/>
        <v>SF1R</v>
      </c>
      <c r="Y162">
        <v>360500</v>
      </c>
      <c r="Z162" t="s">
        <v>38</v>
      </c>
      <c r="AA162" t="s">
        <v>38</v>
      </c>
      <c r="AB162">
        <v>360500</v>
      </c>
    </row>
    <row r="163" spans="1:28" x14ac:dyDescent="0.25">
      <c r="A163" t="str">
        <f t="shared" si="61"/>
        <v>0213</v>
      </c>
      <c r="B163" t="str">
        <f t="shared" si="57"/>
        <v xml:space="preserve">90        </v>
      </c>
      <c r="C163" t="str">
        <f>"31.02     "</f>
        <v xml:space="preserve">31.02     </v>
      </c>
      <c r="D163" t="s">
        <v>28</v>
      </c>
      <c r="E163">
        <v>73</v>
      </c>
      <c r="F163" t="s">
        <v>713</v>
      </c>
      <c r="G163" t="s">
        <v>743</v>
      </c>
      <c r="H163" t="str">
        <f t="shared" si="62"/>
        <v xml:space="preserve">1  </v>
      </c>
      <c r="I163" t="s">
        <v>744</v>
      </c>
      <c r="J163" t="s">
        <v>741</v>
      </c>
      <c r="K163" t="s">
        <v>33</v>
      </c>
      <c r="L163" t="str">
        <f>"07020"</f>
        <v>07020</v>
      </c>
      <c r="M163" t="str">
        <f t="shared" si="60"/>
        <v xml:space="preserve">    </v>
      </c>
      <c r="N163" t="s">
        <v>745</v>
      </c>
      <c r="O163" t="s">
        <v>35</v>
      </c>
      <c r="P163" t="s">
        <v>42</v>
      </c>
      <c r="Q163" t="s">
        <v>36</v>
      </c>
      <c r="R163" t="s">
        <v>36</v>
      </c>
      <c r="S163" t="str">
        <f t="shared" si="52"/>
        <v xml:space="preserve">     </v>
      </c>
      <c r="T163">
        <v>0</v>
      </c>
      <c r="U163" t="str">
        <f t="shared" si="53"/>
        <v xml:space="preserve">    </v>
      </c>
      <c r="V163">
        <v>0</v>
      </c>
      <c r="W163" t="str">
        <f t="shared" si="58"/>
        <v xml:space="preserve">117 </v>
      </c>
      <c r="X163" t="str">
        <f t="shared" si="59"/>
        <v>SF1R</v>
      </c>
      <c r="Y163">
        <v>303700</v>
      </c>
      <c r="Z163" t="s">
        <v>38</v>
      </c>
      <c r="AA163" t="s">
        <v>38</v>
      </c>
      <c r="AB163">
        <v>303700</v>
      </c>
    </row>
    <row r="164" spans="1:28" x14ac:dyDescent="0.25">
      <c r="A164" t="str">
        <f t="shared" si="61"/>
        <v>0213</v>
      </c>
      <c r="B164" t="str">
        <f t="shared" si="57"/>
        <v xml:space="preserve">90        </v>
      </c>
      <c r="C164" t="str">
        <f>"41.01     "</f>
        <v xml:space="preserve">41.01     </v>
      </c>
      <c r="D164" t="s">
        <v>28</v>
      </c>
      <c r="E164">
        <v>65</v>
      </c>
      <c r="F164" t="s">
        <v>713</v>
      </c>
      <c r="G164" t="s">
        <v>746</v>
      </c>
      <c r="H164" t="str">
        <f t="shared" si="62"/>
        <v xml:space="preserve">1  </v>
      </c>
      <c r="I164" t="s">
        <v>740</v>
      </c>
      <c r="J164" t="s">
        <v>747</v>
      </c>
      <c r="K164" t="s">
        <v>392</v>
      </c>
      <c r="L164" t="str">
        <f>"07020"</f>
        <v>07020</v>
      </c>
      <c r="M164" t="str">
        <f t="shared" si="60"/>
        <v xml:space="preserve">    </v>
      </c>
      <c r="N164" t="s">
        <v>748</v>
      </c>
      <c r="O164" t="s">
        <v>35</v>
      </c>
      <c r="P164" t="s">
        <v>42</v>
      </c>
      <c r="Q164" t="s">
        <v>36</v>
      </c>
      <c r="R164" t="s">
        <v>36</v>
      </c>
      <c r="S164" t="str">
        <f t="shared" si="52"/>
        <v xml:space="preserve">     </v>
      </c>
      <c r="T164">
        <v>0</v>
      </c>
      <c r="U164" t="str">
        <f t="shared" si="53"/>
        <v xml:space="preserve">    </v>
      </c>
      <c r="V164">
        <v>0</v>
      </c>
      <c r="W164" t="str">
        <f t="shared" si="58"/>
        <v xml:space="preserve">117 </v>
      </c>
      <c r="X164" t="str">
        <f t="shared" si="59"/>
        <v>SF1R</v>
      </c>
      <c r="Y164">
        <v>82600</v>
      </c>
      <c r="Z164" t="s">
        <v>38</v>
      </c>
      <c r="AA164" t="s">
        <v>38</v>
      </c>
      <c r="AB164">
        <v>82600</v>
      </c>
    </row>
    <row r="165" spans="1:28" x14ac:dyDescent="0.25">
      <c r="A165" t="str">
        <f t="shared" si="61"/>
        <v>0213</v>
      </c>
      <c r="B165" t="str">
        <f>"91        "</f>
        <v xml:space="preserve">91        </v>
      </c>
      <c r="C165" t="str">
        <f>"1         "</f>
        <v xml:space="preserve">1         </v>
      </c>
      <c r="D165" t="s">
        <v>749</v>
      </c>
      <c r="E165">
        <v>225</v>
      </c>
      <c r="F165" t="s">
        <v>29</v>
      </c>
      <c r="G165" t="s">
        <v>750</v>
      </c>
      <c r="H165" t="str">
        <f t="shared" si="62"/>
        <v xml:space="preserve">1  </v>
      </c>
      <c r="I165" t="s">
        <v>751</v>
      </c>
      <c r="J165" t="s">
        <v>752</v>
      </c>
      <c r="K165" t="s">
        <v>423</v>
      </c>
      <c r="L165" t="str">
        <f>"10017"</f>
        <v>10017</v>
      </c>
      <c r="M165" t="str">
        <f t="shared" si="60"/>
        <v xml:space="preserve">    </v>
      </c>
      <c r="N165" t="s">
        <v>42</v>
      </c>
      <c r="O165" t="s">
        <v>753</v>
      </c>
      <c r="P165" t="s">
        <v>42</v>
      </c>
      <c r="Q165" t="s">
        <v>36</v>
      </c>
      <c r="R165" t="s">
        <v>36</v>
      </c>
      <c r="S165" t="str">
        <f t="shared" si="52"/>
        <v xml:space="preserve">     </v>
      </c>
      <c r="T165" t="s">
        <v>37</v>
      </c>
      <c r="U165" t="str">
        <f t="shared" si="53"/>
        <v xml:space="preserve">    </v>
      </c>
      <c r="V165">
        <v>0</v>
      </c>
      <c r="W165" t="str">
        <f>"50  "</f>
        <v xml:space="preserve">50  </v>
      </c>
      <c r="X165" t="str">
        <f>"A050"</f>
        <v>A050</v>
      </c>
      <c r="Y165">
        <v>3700500</v>
      </c>
      <c r="Z165" t="s">
        <v>38</v>
      </c>
      <c r="AA165" t="s">
        <v>38</v>
      </c>
      <c r="AB165">
        <v>3700500</v>
      </c>
    </row>
    <row r="166" spans="1:28" x14ac:dyDescent="0.25">
      <c r="A166" t="str">
        <f t="shared" si="61"/>
        <v>0213</v>
      </c>
      <c r="B166" t="str">
        <f>"91        "</f>
        <v xml:space="preserve">91        </v>
      </c>
      <c r="C166" t="str">
        <f>"2         "</f>
        <v xml:space="preserve">2         </v>
      </c>
      <c r="D166" t="s">
        <v>28</v>
      </c>
      <c r="E166">
        <v>339</v>
      </c>
      <c r="F166" t="s">
        <v>29</v>
      </c>
      <c r="G166" t="s">
        <v>754</v>
      </c>
      <c r="H166" t="str">
        <f t="shared" si="62"/>
        <v xml:space="preserve">1  </v>
      </c>
      <c r="I166" t="s">
        <v>755</v>
      </c>
      <c r="J166" t="s">
        <v>756</v>
      </c>
      <c r="K166" t="s">
        <v>68</v>
      </c>
      <c r="L166" t="str">
        <f>"07024"</f>
        <v>07024</v>
      </c>
      <c r="M166" t="str">
        <f t="shared" si="60"/>
        <v xml:space="preserve">    </v>
      </c>
      <c r="N166" t="s">
        <v>757</v>
      </c>
      <c r="O166" t="s">
        <v>35</v>
      </c>
      <c r="P166" t="s">
        <v>42</v>
      </c>
      <c r="Q166" t="s">
        <v>36</v>
      </c>
      <c r="R166" t="s">
        <v>36</v>
      </c>
      <c r="S166" t="str">
        <f t="shared" si="52"/>
        <v xml:space="preserve">     </v>
      </c>
      <c r="T166" t="s">
        <v>37</v>
      </c>
      <c r="U166" t="str">
        <f t="shared" si="53"/>
        <v xml:space="preserve">    </v>
      </c>
      <c r="V166">
        <v>0</v>
      </c>
      <c r="W166" t="str">
        <f>"119 "</f>
        <v xml:space="preserve">119 </v>
      </c>
      <c r="X166" t="str">
        <f>"A119"</f>
        <v>A119</v>
      </c>
      <c r="Y166">
        <v>23355000</v>
      </c>
      <c r="Z166" t="s">
        <v>38</v>
      </c>
      <c r="AA166" t="s">
        <v>38</v>
      </c>
      <c r="AB166">
        <v>23355000</v>
      </c>
    </row>
    <row r="167" spans="1:28" x14ac:dyDescent="0.25">
      <c r="A167" t="str">
        <f t="shared" si="61"/>
        <v>0213</v>
      </c>
      <c r="B167" t="str">
        <f>"92.01     "</f>
        <v xml:space="preserve">92.01     </v>
      </c>
      <c r="C167" t="str">
        <f>"1.01      "</f>
        <v xml:space="preserve">1.01      </v>
      </c>
      <c r="D167" t="s">
        <v>28</v>
      </c>
      <c r="E167">
        <v>190</v>
      </c>
      <c r="F167" t="s">
        <v>675</v>
      </c>
      <c r="G167" t="s">
        <v>758</v>
      </c>
      <c r="H167" t="str">
        <f t="shared" si="62"/>
        <v xml:space="preserve">1  </v>
      </c>
      <c r="I167" t="s">
        <v>759</v>
      </c>
      <c r="J167" t="s">
        <v>760</v>
      </c>
      <c r="K167" t="s">
        <v>33</v>
      </c>
      <c r="L167" t="str">
        <f t="shared" ref="L167:L173" si="63">"07020"</f>
        <v>07020</v>
      </c>
      <c r="M167" t="str">
        <f t="shared" si="60"/>
        <v xml:space="preserve">    </v>
      </c>
      <c r="N167" t="s">
        <v>761</v>
      </c>
      <c r="O167" t="s">
        <v>35</v>
      </c>
      <c r="P167" t="s">
        <v>42</v>
      </c>
      <c r="Q167" t="s">
        <v>36</v>
      </c>
      <c r="R167" t="s">
        <v>36</v>
      </c>
      <c r="S167" t="str">
        <f>"B2A  "</f>
        <v xml:space="preserve">B2A  </v>
      </c>
      <c r="T167">
        <v>0</v>
      </c>
      <c r="U167" t="str">
        <f>"8   "</f>
        <v xml:space="preserve">8   </v>
      </c>
      <c r="V167">
        <v>0</v>
      </c>
      <c r="W167" t="str">
        <f>"118 "</f>
        <v xml:space="preserve">118 </v>
      </c>
      <c r="X167" t="str">
        <f>"A118"</f>
        <v>A118</v>
      </c>
      <c r="Y167">
        <v>13230000</v>
      </c>
      <c r="Z167" t="s">
        <v>38</v>
      </c>
      <c r="AA167" t="s">
        <v>38</v>
      </c>
      <c r="AB167">
        <v>13230000</v>
      </c>
    </row>
    <row r="168" spans="1:28" x14ac:dyDescent="0.25">
      <c r="A168" t="str">
        <f t="shared" si="61"/>
        <v>0213</v>
      </c>
      <c r="B168" t="str">
        <f>"92.01     "</f>
        <v xml:space="preserve">92.01     </v>
      </c>
      <c r="C168" t="str">
        <f>"1.02      "</f>
        <v xml:space="preserve">1.02      </v>
      </c>
      <c r="D168" t="s">
        <v>28</v>
      </c>
      <c r="E168">
        <v>110</v>
      </c>
      <c r="F168" t="s">
        <v>713</v>
      </c>
      <c r="G168" t="s">
        <v>762</v>
      </c>
      <c r="H168" t="str">
        <f t="shared" si="62"/>
        <v xml:space="preserve">1  </v>
      </c>
      <c r="I168" t="s">
        <v>763</v>
      </c>
      <c r="J168" t="s">
        <v>517</v>
      </c>
      <c r="K168" t="s">
        <v>33</v>
      </c>
      <c r="L168" t="str">
        <f t="shared" si="63"/>
        <v>07020</v>
      </c>
      <c r="M168" t="str">
        <f t="shared" si="60"/>
        <v xml:space="preserve">    </v>
      </c>
      <c r="N168" t="s">
        <v>42</v>
      </c>
      <c r="O168" t="s">
        <v>35</v>
      </c>
      <c r="P168" t="s">
        <v>42</v>
      </c>
      <c r="Q168" t="s">
        <v>36</v>
      </c>
      <c r="R168" t="s">
        <v>36</v>
      </c>
      <c r="S168" t="str">
        <f t="shared" ref="S168:S179" si="64">"     "</f>
        <v xml:space="preserve">     </v>
      </c>
      <c r="T168">
        <v>0</v>
      </c>
      <c r="U168" t="str">
        <f t="shared" ref="U168:U176" si="65">"    "</f>
        <v xml:space="preserve">    </v>
      </c>
      <c r="V168">
        <v>0</v>
      </c>
      <c r="W168" t="str">
        <f t="shared" ref="W168:W175" si="66">"120 "</f>
        <v xml:space="preserve">120 </v>
      </c>
      <c r="X168" t="str">
        <f t="shared" ref="X168:X174" si="67">"SF1U"</f>
        <v>SF1U</v>
      </c>
      <c r="Y168">
        <v>23000</v>
      </c>
      <c r="Z168" t="s">
        <v>38</v>
      </c>
      <c r="AA168" t="s">
        <v>38</v>
      </c>
      <c r="AB168">
        <v>23000</v>
      </c>
    </row>
    <row r="169" spans="1:28" x14ac:dyDescent="0.25">
      <c r="A169" t="str">
        <f t="shared" si="61"/>
        <v>0213</v>
      </c>
      <c r="B169" t="str">
        <f>"92.01     "</f>
        <v xml:space="preserve">92.01     </v>
      </c>
      <c r="C169" t="str">
        <f>"1.03      "</f>
        <v xml:space="preserve">1.03      </v>
      </c>
      <c r="D169" t="s">
        <v>28</v>
      </c>
      <c r="E169">
        <v>102</v>
      </c>
      <c r="F169" t="s">
        <v>713</v>
      </c>
      <c r="G169" t="s">
        <v>764</v>
      </c>
      <c r="H169" t="str">
        <f t="shared" si="62"/>
        <v xml:space="preserve">1  </v>
      </c>
      <c r="I169" t="s">
        <v>763</v>
      </c>
      <c r="J169" t="s">
        <v>517</v>
      </c>
      <c r="K169" t="s">
        <v>33</v>
      </c>
      <c r="L169" t="str">
        <f t="shared" si="63"/>
        <v>07020</v>
      </c>
      <c r="M169" t="str">
        <f t="shared" si="60"/>
        <v xml:space="preserve">    </v>
      </c>
      <c r="N169" t="s">
        <v>42</v>
      </c>
      <c r="O169" t="s">
        <v>35</v>
      </c>
      <c r="P169" t="s">
        <v>42</v>
      </c>
      <c r="Q169" t="s">
        <v>36</v>
      </c>
      <c r="R169" t="s">
        <v>36</v>
      </c>
      <c r="S169" t="str">
        <f t="shared" si="64"/>
        <v xml:space="preserve">     </v>
      </c>
      <c r="T169">
        <v>0</v>
      </c>
      <c r="U169" t="str">
        <f t="shared" si="65"/>
        <v xml:space="preserve">    </v>
      </c>
      <c r="V169">
        <v>0</v>
      </c>
      <c r="W169" t="str">
        <f t="shared" si="66"/>
        <v xml:space="preserve">120 </v>
      </c>
      <c r="X169" t="str">
        <f t="shared" si="67"/>
        <v>SF1U</v>
      </c>
      <c r="Y169">
        <v>66800</v>
      </c>
      <c r="Z169" t="s">
        <v>38</v>
      </c>
      <c r="AA169" t="s">
        <v>38</v>
      </c>
      <c r="AB169">
        <v>66800</v>
      </c>
    </row>
    <row r="170" spans="1:28" x14ac:dyDescent="0.25">
      <c r="A170" t="str">
        <f t="shared" si="61"/>
        <v>0213</v>
      </c>
      <c r="B170" t="str">
        <f>"92.01     "</f>
        <v xml:space="preserve">92.01     </v>
      </c>
      <c r="C170" t="str">
        <f>"2         "</f>
        <v xml:space="preserve">2         </v>
      </c>
      <c r="D170" t="s">
        <v>28</v>
      </c>
      <c r="E170">
        <v>106</v>
      </c>
      <c r="F170" t="s">
        <v>713</v>
      </c>
      <c r="G170" t="s">
        <v>765</v>
      </c>
      <c r="H170" t="str">
        <f t="shared" si="62"/>
        <v xml:space="preserve">1  </v>
      </c>
      <c r="I170" t="s">
        <v>763</v>
      </c>
      <c r="J170" t="s">
        <v>517</v>
      </c>
      <c r="K170" t="s">
        <v>33</v>
      </c>
      <c r="L170" t="str">
        <f t="shared" si="63"/>
        <v>07020</v>
      </c>
      <c r="M170" t="str">
        <f t="shared" si="60"/>
        <v xml:space="preserve">    </v>
      </c>
      <c r="N170" t="s">
        <v>42</v>
      </c>
      <c r="O170" t="s">
        <v>35</v>
      </c>
      <c r="P170" t="s">
        <v>42</v>
      </c>
      <c r="Q170" t="s">
        <v>36</v>
      </c>
      <c r="R170" t="s">
        <v>36</v>
      </c>
      <c r="S170" t="str">
        <f t="shared" si="64"/>
        <v xml:space="preserve">     </v>
      </c>
      <c r="T170">
        <v>0</v>
      </c>
      <c r="U170" t="str">
        <f t="shared" si="65"/>
        <v xml:space="preserve">    </v>
      </c>
      <c r="V170">
        <v>0</v>
      </c>
      <c r="W170" t="str">
        <f t="shared" si="66"/>
        <v xml:space="preserve">120 </v>
      </c>
      <c r="X170" t="str">
        <f t="shared" si="67"/>
        <v>SF1U</v>
      </c>
      <c r="Y170">
        <v>42100</v>
      </c>
      <c r="Z170" t="s">
        <v>38</v>
      </c>
      <c r="AA170" t="s">
        <v>38</v>
      </c>
      <c r="AB170">
        <v>42100</v>
      </c>
    </row>
    <row r="171" spans="1:28" x14ac:dyDescent="0.25">
      <c r="A171" t="str">
        <f t="shared" si="61"/>
        <v>0213</v>
      </c>
      <c r="B171" t="str">
        <f>"93        "</f>
        <v xml:space="preserve">93        </v>
      </c>
      <c r="C171" t="str">
        <f>"2.01      "</f>
        <v xml:space="preserve">2.01      </v>
      </c>
      <c r="D171" t="s">
        <v>28</v>
      </c>
      <c r="E171">
        <v>135</v>
      </c>
      <c r="F171" t="s">
        <v>675</v>
      </c>
      <c r="G171" t="s">
        <v>766</v>
      </c>
      <c r="H171" t="str">
        <f t="shared" si="62"/>
        <v xml:space="preserve">1  </v>
      </c>
      <c r="I171" t="s">
        <v>767</v>
      </c>
      <c r="J171" t="s">
        <v>768</v>
      </c>
      <c r="K171" t="s">
        <v>33</v>
      </c>
      <c r="L171" t="str">
        <f t="shared" si="63"/>
        <v>07020</v>
      </c>
      <c r="M171" t="str">
        <f t="shared" si="60"/>
        <v xml:space="preserve">    </v>
      </c>
      <c r="N171" t="s">
        <v>42</v>
      </c>
      <c r="O171" t="s">
        <v>35</v>
      </c>
      <c r="P171" t="s">
        <v>42</v>
      </c>
      <c r="Q171" t="s">
        <v>36</v>
      </c>
      <c r="R171" t="s">
        <v>36</v>
      </c>
      <c r="S171" t="str">
        <f t="shared" si="64"/>
        <v xml:space="preserve">     </v>
      </c>
      <c r="T171">
        <v>0</v>
      </c>
      <c r="U171" t="str">
        <f t="shared" si="65"/>
        <v xml:space="preserve">    </v>
      </c>
      <c r="V171">
        <v>0</v>
      </c>
      <c r="W171" t="str">
        <f t="shared" si="66"/>
        <v xml:space="preserve">120 </v>
      </c>
      <c r="X171" t="str">
        <f t="shared" si="67"/>
        <v>SF1U</v>
      </c>
      <c r="Y171">
        <v>165900</v>
      </c>
      <c r="Z171" t="s">
        <v>38</v>
      </c>
      <c r="AA171" t="s">
        <v>38</v>
      </c>
      <c r="AB171">
        <v>165900</v>
      </c>
    </row>
    <row r="172" spans="1:28" x14ac:dyDescent="0.25">
      <c r="A172" t="str">
        <f t="shared" si="61"/>
        <v>0213</v>
      </c>
      <c r="B172" t="str">
        <f>"93        "</f>
        <v xml:space="preserve">93        </v>
      </c>
      <c r="C172" t="str">
        <f>"3         "</f>
        <v xml:space="preserve">3         </v>
      </c>
      <c r="D172" t="s">
        <v>28</v>
      </c>
      <c r="E172">
        <v>114</v>
      </c>
      <c r="F172" t="s">
        <v>29</v>
      </c>
      <c r="G172" t="s">
        <v>769</v>
      </c>
      <c r="H172" t="str">
        <f t="shared" si="62"/>
        <v xml:space="preserve">1  </v>
      </c>
      <c r="I172" t="s">
        <v>770</v>
      </c>
      <c r="J172" t="s">
        <v>771</v>
      </c>
      <c r="K172" t="s">
        <v>33</v>
      </c>
      <c r="L172" t="str">
        <f t="shared" si="63"/>
        <v>07020</v>
      </c>
      <c r="M172" t="str">
        <f t="shared" si="60"/>
        <v xml:space="preserve">    </v>
      </c>
      <c r="N172" t="s">
        <v>772</v>
      </c>
      <c r="O172" t="s">
        <v>35</v>
      </c>
      <c r="P172" t="s">
        <v>42</v>
      </c>
      <c r="Q172" t="s">
        <v>36</v>
      </c>
      <c r="R172" t="s">
        <v>36</v>
      </c>
      <c r="S172" t="str">
        <f t="shared" si="64"/>
        <v xml:space="preserve">     </v>
      </c>
      <c r="T172">
        <v>0</v>
      </c>
      <c r="U172" t="str">
        <f t="shared" si="65"/>
        <v xml:space="preserve">    </v>
      </c>
      <c r="V172">
        <v>0</v>
      </c>
      <c r="W172" t="str">
        <f t="shared" si="66"/>
        <v xml:space="preserve">120 </v>
      </c>
      <c r="X172" t="str">
        <f t="shared" si="67"/>
        <v>SF1U</v>
      </c>
      <c r="Y172">
        <v>684200</v>
      </c>
      <c r="Z172" t="s">
        <v>38</v>
      </c>
      <c r="AA172" t="s">
        <v>38</v>
      </c>
      <c r="AB172">
        <v>684200</v>
      </c>
    </row>
    <row r="173" spans="1:28" x14ac:dyDescent="0.25">
      <c r="A173" t="str">
        <f t="shared" si="61"/>
        <v>0213</v>
      </c>
      <c r="B173" t="str">
        <f>"93        "</f>
        <v xml:space="preserve">93        </v>
      </c>
      <c r="C173" t="str">
        <f>"3.04      "</f>
        <v xml:space="preserve">3.04      </v>
      </c>
      <c r="D173" t="s">
        <v>28</v>
      </c>
      <c r="E173">
        <v>108</v>
      </c>
      <c r="F173" t="s">
        <v>29</v>
      </c>
      <c r="G173" t="s">
        <v>773</v>
      </c>
      <c r="H173" t="str">
        <f t="shared" si="62"/>
        <v xml:space="preserve">1  </v>
      </c>
      <c r="I173" t="s">
        <v>774</v>
      </c>
      <c r="J173" t="s">
        <v>583</v>
      </c>
      <c r="K173" t="s">
        <v>33</v>
      </c>
      <c r="L173" t="str">
        <f t="shared" si="63"/>
        <v>07020</v>
      </c>
      <c r="M173" t="str">
        <f t="shared" si="60"/>
        <v xml:space="preserve">    </v>
      </c>
      <c r="N173" t="s">
        <v>775</v>
      </c>
      <c r="O173" t="s">
        <v>35</v>
      </c>
      <c r="P173" t="s">
        <v>42</v>
      </c>
      <c r="Q173" t="s">
        <v>36</v>
      </c>
      <c r="R173" t="s">
        <v>36</v>
      </c>
      <c r="S173" t="str">
        <f t="shared" si="64"/>
        <v xml:space="preserve">     </v>
      </c>
      <c r="T173">
        <v>0</v>
      </c>
      <c r="U173" t="str">
        <f t="shared" si="65"/>
        <v xml:space="preserve">    </v>
      </c>
      <c r="V173">
        <v>0</v>
      </c>
      <c r="W173" t="str">
        <f t="shared" si="66"/>
        <v xml:space="preserve">120 </v>
      </c>
      <c r="X173" t="str">
        <f t="shared" si="67"/>
        <v>SF1U</v>
      </c>
      <c r="Y173">
        <v>399400</v>
      </c>
      <c r="Z173" t="s">
        <v>38</v>
      </c>
      <c r="AA173" t="s">
        <v>38</v>
      </c>
      <c r="AB173">
        <v>399400</v>
      </c>
    </row>
    <row r="174" spans="1:28" x14ac:dyDescent="0.25">
      <c r="A174" t="str">
        <f t="shared" si="61"/>
        <v>0213</v>
      </c>
      <c r="B174" t="str">
        <f>"95        "</f>
        <v xml:space="preserve">95        </v>
      </c>
      <c r="C174" t="str">
        <f>"1         "</f>
        <v xml:space="preserve">1         </v>
      </c>
      <c r="D174" t="s">
        <v>28</v>
      </c>
      <c r="E174">
        <v>145</v>
      </c>
      <c r="F174" t="s">
        <v>29</v>
      </c>
      <c r="G174" t="s">
        <v>776</v>
      </c>
      <c r="H174" t="str">
        <f t="shared" si="62"/>
        <v xml:space="preserve">1  </v>
      </c>
      <c r="I174" t="s">
        <v>751</v>
      </c>
      <c r="J174" t="s">
        <v>752</v>
      </c>
      <c r="K174" t="s">
        <v>423</v>
      </c>
      <c r="L174" t="str">
        <f>"10017"</f>
        <v>10017</v>
      </c>
      <c r="M174" t="str">
        <f t="shared" si="60"/>
        <v xml:space="preserve">    </v>
      </c>
      <c r="N174" t="s">
        <v>42</v>
      </c>
      <c r="O174" t="s">
        <v>777</v>
      </c>
      <c r="P174" t="s">
        <v>42</v>
      </c>
      <c r="Q174" t="s">
        <v>36</v>
      </c>
      <c r="R174" t="s">
        <v>36</v>
      </c>
      <c r="S174" t="str">
        <f t="shared" si="64"/>
        <v xml:space="preserve">     </v>
      </c>
      <c r="T174">
        <v>0</v>
      </c>
      <c r="U174" t="str">
        <f t="shared" si="65"/>
        <v xml:space="preserve">    </v>
      </c>
      <c r="V174">
        <v>0</v>
      </c>
      <c r="W174" t="str">
        <f t="shared" si="66"/>
        <v xml:space="preserve">120 </v>
      </c>
      <c r="X174" t="str">
        <f t="shared" si="67"/>
        <v>SF1U</v>
      </c>
      <c r="Y174">
        <v>7025500</v>
      </c>
      <c r="Z174" t="s">
        <v>38</v>
      </c>
      <c r="AA174" t="s">
        <v>38</v>
      </c>
      <c r="AB174">
        <v>7025500</v>
      </c>
    </row>
    <row r="175" spans="1:28" x14ac:dyDescent="0.25">
      <c r="A175" t="str">
        <f t="shared" si="61"/>
        <v>0213</v>
      </c>
      <c r="B175" t="str">
        <f>"96        "</f>
        <v xml:space="preserve">96        </v>
      </c>
      <c r="C175" t="str">
        <f>"3.03      "</f>
        <v xml:space="preserve">3.03      </v>
      </c>
      <c r="D175" t="s">
        <v>28</v>
      </c>
      <c r="E175">
        <v>115</v>
      </c>
      <c r="F175" t="s">
        <v>29</v>
      </c>
      <c r="G175" t="s">
        <v>778</v>
      </c>
      <c r="H175" t="str">
        <f t="shared" si="62"/>
        <v xml:space="preserve">1  </v>
      </c>
      <c r="I175" t="s">
        <v>751</v>
      </c>
      <c r="J175" t="s">
        <v>752</v>
      </c>
      <c r="K175" t="s">
        <v>423</v>
      </c>
      <c r="L175" t="str">
        <f>"10017"</f>
        <v>10017</v>
      </c>
      <c r="M175" t="str">
        <f t="shared" si="60"/>
        <v xml:space="preserve">    </v>
      </c>
      <c r="N175" t="s">
        <v>779</v>
      </c>
      <c r="O175" t="s">
        <v>35</v>
      </c>
      <c r="P175">
        <v>4.01</v>
      </c>
      <c r="Q175" t="s">
        <v>36</v>
      </c>
      <c r="R175" t="s">
        <v>36</v>
      </c>
      <c r="S175" t="str">
        <f t="shared" si="64"/>
        <v xml:space="preserve">     </v>
      </c>
      <c r="T175" t="s">
        <v>37</v>
      </c>
      <c r="U175" t="str">
        <f t="shared" si="65"/>
        <v xml:space="preserve">    </v>
      </c>
      <c r="V175">
        <v>0</v>
      </c>
      <c r="W175" t="str">
        <f t="shared" si="66"/>
        <v xml:space="preserve">120 </v>
      </c>
      <c r="X175" t="str">
        <f>"C121"</f>
        <v>C121</v>
      </c>
      <c r="Y175">
        <v>10135000</v>
      </c>
      <c r="Z175" t="s">
        <v>38</v>
      </c>
      <c r="AA175" t="s">
        <v>38</v>
      </c>
      <c r="AB175">
        <v>10135000</v>
      </c>
    </row>
    <row r="176" spans="1:28" x14ac:dyDescent="0.25">
      <c r="A176" t="str">
        <f t="shared" si="61"/>
        <v>0213</v>
      </c>
      <c r="B176" t="str">
        <f>"96        "</f>
        <v xml:space="preserve">96        </v>
      </c>
      <c r="C176" t="str">
        <f>"4.01      "</f>
        <v xml:space="preserve">4.01      </v>
      </c>
      <c r="D176" t="s">
        <v>28</v>
      </c>
      <c r="E176">
        <v>0</v>
      </c>
      <c r="F176" t="s">
        <v>524</v>
      </c>
      <c r="G176" t="s">
        <v>524</v>
      </c>
      <c r="H176" t="str">
        <f t="shared" si="62"/>
        <v xml:space="preserve">1  </v>
      </c>
      <c r="I176" t="s">
        <v>780</v>
      </c>
      <c r="J176" t="s">
        <v>778</v>
      </c>
      <c r="K176" t="s">
        <v>33</v>
      </c>
      <c r="L176" t="str">
        <f>"07020"</f>
        <v>07020</v>
      </c>
      <c r="M176" t="str">
        <f t="shared" si="60"/>
        <v xml:space="preserve">    </v>
      </c>
      <c r="N176">
        <v>3.46</v>
      </c>
      <c r="O176" t="s">
        <v>35</v>
      </c>
      <c r="P176" t="s">
        <v>42</v>
      </c>
      <c r="Q176" t="s">
        <v>36</v>
      </c>
      <c r="R176" t="s">
        <v>36</v>
      </c>
      <c r="S176" t="str">
        <f t="shared" si="64"/>
        <v xml:space="preserve">     </v>
      </c>
      <c r="T176">
        <v>0</v>
      </c>
      <c r="U176" t="str">
        <f t="shared" si="65"/>
        <v xml:space="preserve">    </v>
      </c>
      <c r="V176">
        <v>0</v>
      </c>
      <c r="W176" t="str">
        <f>"200 "</f>
        <v xml:space="preserve">200 </v>
      </c>
      <c r="X176" t="str">
        <f>"A200"</f>
        <v>A200</v>
      </c>
      <c r="Y176">
        <v>17400</v>
      </c>
      <c r="Z176" t="s">
        <v>38</v>
      </c>
      <c r="AA176" t="s">
        <v>38</v>
      </c>
      <c r="AB176">
        <v>17400</v>
      </c>
    </row>
    <row r="177" spans="1:28" x14ac:dyDescent="0.25">
      <c r="A177" t="str">
        <f t="shared" si="61"/>
        <v>0213</v>
      </c>
      <c r="B177" t="str">
        <f>"99        "</f>
        <v xml:space="preserve">99        </v>
      </c>
      <c r="C177" t="str">
        <f>"1.01      "</f>
        <v xml:space="preserve">1.01      </v>
      </c>
      <c r="D177" t="s">
        <v>28</v>
      </c>
      <c r="E177">
        <v>45</v>
      </c>
      <c r="F177" t="s">
        <v>781</v>
      </c>
      <c r="G177" t="s">
        <v>782</v>
      </c>
      <c r="H177" t="str">
        <f t="shared" si="62"/>
        <v xml:space="preserve">1  </v>
      </c>
      <c r="I177" t="s">
        <v>783</v>
      </c>
      <c r="J177" t="s">
        <v>784</v>
      </c>
      <c r="K177" t="s">
        <v>785</v>
      </c>
      <c r="L177" t="str">
        <f>"06830"</f>
        <v>06830</v>
      </c>
      <c r="M177" t="str">
        <f t="shared" si="60"/>
        <v xml:space="preserve">    </v>
      </c>
      <c r="N177" t="s">
        <v>786</v>
      </c>
      <c r="O177" t="s">
        <v>787</v>
      </c>
      <c r="P177" t="s">
        <v>42</v>
      </c>
      <c r="Q177" t="s">
        <v>36</v>
      </c>
      <c r="R177" t="s">
        <v>36</v>
      </c>
      <c r="S177" t="str">
        <f t="shared" si="64"/>
        <v xml:space="preserve">     </v>
      </c>
      <c r="T177" t="s">
        <v>37</v>
      </c>
      <c r="U177" t="str">
        <f>"20  "</f>
        <v xml:space="preserve">20  </v>
      </c>
      <c r="V177">
        <v>0</v>
      </c>
      <c r="W177" t="str">
        <f>"121 "</f>
        <v xml:space="preserve">121 </v>
      </c>
      <c r="X177" t="str">
        <f>"C121"</f>
        <v>C121</v>
      </c>
      <c r="Y177">
        <v>138700</v>
      </c>
      <c r="Z177" t="s">
        <v>38</v>
      </c>
      <c r="AA177" t="s">
        <v>38</v>
      </c>
      <c r="AB177">
        <v>138700</v>
      </c>
    </row>
    <row r="178" spans="1:28" x14ac:dyDescent="0.25">
      <c r="A178" t="str">
        <f t="shared" si="61"/>
        <v>0213</v>
      </c>
      <c r="B178" t="str">
        <f>"99        "</f>
        <v xml:space="preserve">99        </v>
      </c>
      <c r="C178" t="str">
        <f>"1.06      "</f>
        <v xml:space="preserve">1.06      </v>
      </c>
      <c r="D178" t="s">
        <v>28</v>
      </c>
      <c r="E178">
        <v>45</v>
      </c>
      <c r="F178" t="s">
        <v>781</v>
      </c>
      <c r="G178" t="s">
        <v>782</v>
      </c>
      <c r="H178" t="str">
        <f t="shared" si="62"/>
        <v xml:space="preserve">1  </v>
      </c>
      <c r="I178" t="s">
        <v>783</v>
      </c>
      <c r="J178" t="s">
        <v>784</v>
      </c>
      <c r="K178" t="s">
        <v>785</v>
      </c>
      <c r="L178" t="str">
        <f>"06830"</f>
        <v>06830</v>
      </c>
      <c r="M178" t="str">
        <f t="shared" si="60"/>
        <v xml:space="preserve">    </v>
      </c>
      <c r="N178" t="s">
        <v>788</v>
      </c>
      <c r="O178" t="s">
        <v>789</v>
      </c>
      <c r="P178" t="s">
        <v>42</v>
      </c>
      <c r="Q178" t="s">
        <v>36</v>
      </c>
      <c r="R178" t="s">
        <v>36</v>
      </c>
      <c r="S178" t="str">
        <f t="shared" si="64"/>
        <v xml:space="preserve">     </v>
      </c>
      <c r="T178" t="s">
        <v>37</v>
      </c>
      <c r="U178" t="str">
        <f>"9   "</f>
        <v xml:space="preserve">9   </v>
      </c>
      <c r="V178">
        <v>0</v>
      </c>
      <c r="W178" t="str">
        <f>"121 "</f>
        <v xml:space="preserve">121 </v>
      </c>
      <c r="X178" t="str">
        <f>"C121"</f>
        <v>C121</v>
      </c>
      <c r="Y178">
        <v>15000</v>
      </c>
      <c r="Z178" t="s">
        <v>38</v>
      </c>
      <c r="AA178" t="s">
        <v>38</v>
      </c>
      <c r="AB178">
        <v>15000</v>
      </c>
    </row>
    <row r="179" spans="1:28" x14ac:dyDescent="0.25">
      <c r="A179" t="str">
        <f t="shared" si="61"/>
        <v>0213</v>
      </c>
      <c r="B179" t="str">
        <f>"99        "</f>
        <v xml:space="preserve">99        </v>
      </c>
      <c r="C179" t="str">
        <f>"1.24      "</f>
        <v xml:space="preserve">1.24      </v>
      </c>
      <c r="D179" t="s">
        <v>28</v>
      </c>
      <c r="E179">
        <v>0</v>
      </c>
      <c r="F179" t="s">
        <v>790</v>
      </c>
      <c r="G179" t="s">
        <v>791</v>
      </c>
      <c r="H179" t="str">
        <f t="shared" si="62"/>
        <v xml:space="preserve">1  </v>
      </c>
      <c r="I179" t="s">
        <v>792</v>
      </c>
      <c r="J179" t="s">
        <v>778</v>
      </c>
      <c r="K179" t="s">
        <v>33</v>
      </c>
      <c r="L179" t="str">
        <f>"07020"</f>
        <v>07020</v>
      </c>
      <c r="M179" t="str">
        <f t="shared" si="60"/>
        <v xml:space="preserve">    </v>
      </c>
      <c r="N179" t="s">
        <v>793</v>
      </c>
      <c r="O179" t="s">
        <v>35</v>
      </c>
      <c r="P179" t="s">
        <v>42</v>
      </c>
      <c r="Q179" t="s">
        <v>36</v>
      </c>
      <c r="R179" t="s">
        <v>36</v>
      </c>
      <c r="S179" t="str">
        <f t="shared" si="64"/>
        <v xml:space="preserve">     </v>
      </c>
      <c r="T179" t="s">
        <v>37</v>
      </c>
      <c r="U179" t="str">
        <f>"    "</f>
        <v xml:space="preserve">    </v>
      </c>
      <c r="V179">
        <v>0</v>
      </c>
      <c r="W179" t="str">
        <f>"121 "</f>
        <v xml:space="preserve">121 </v>
      </c>
      <c r="X179" t="str">
        <f>"C121"</f>
        <v>C121</v>
      </c>
      <c r="Y179">
        <v>623900</v>
      </c>
      <c r="Z179" t="s">
        <v>38</v>
      </c>
      <c r="AA179" t="s">
        <v>38</v>
      </c>
      <c r="AB179">
        <v>623900</v>
      </c>
    </row>
  </sheetData>
  <pageMargins left="0.7" right="0.7" top="0.75" bottom="0.75" header="0.3" footer="0.3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 Assessor</dc:creator>
  <cp:lastModifiedBy>Tax Assessor</cp:lastModifiedBy>
  <cp:lastPrinted>2023-03-15T15:29:56Z</cp:lastPrinted>
  <dcterms:created xsi:type="dcterms:W3CDTF">2023-03-15T15:17:22Z</dcterms:created>
  <dcterms:modified xsi:type="dcterms:W3CDTF">2023-07-19T16:42:30Z</dcterms:modified>
</cp:coreProperties>
</file>