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4351105F-6C24-462F-8EA8-2BC4958F40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  <sheet name="MoMo Charts" sheetId="2" r:id="rId2"/>
    <sheet name="Violation Totals" sheetId="3" r:id="rId3"/>
  </sheets>
  <definedNames>
    <definedName name="Z_6B65A8ED_65FE_468C_B893_D968FB071327_.wvu.FilterData" localSheetId="0" hidden="1">Data!$D$2:$D$13</definedName>
  </definedNames>
  <calcPr calcId="191029"/>
  <customWorkbookViews>
    <customWorkbookView name="Filter 1" guid="{6B65A8ED-65FE-468C-B893-D968FB071327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5" i="1" l="1"/>
  <c r="L53" i="1"/>
  <c r="L52" i="1"/>
  <c r="L51" i="1"/>
  <c r="M51" i="1" s="1"/>
  <c r="L50" i="1"/>
  <c r="M50" i="1" s="1"/>
  <c r="L49" i="1"/>
  <c r="L48" i="1"/>
  <c r="L47" i="1"/>
  <c r="L54" i="1" s="1"/>
  <c r="L44" i="1"/>
  <c r="L42" i="1"/>
  <c r="M42" i="1" s="1"/>
  <c r="L41" i="1"/>
  <c r="M41" i="1" s="1"/>
  <c r="L40" i="1"/>
  <c r="L39" i="1"/>
  <c r="P38" i="1"/>
  <c r="Q38" i="1" s="1"/>
  <c r="L38" i="1"/>
  <c r="P37" i="1"/>
  <c r="Q37" i="1" s="1"/>
  <c r="L37" i="1"/>
  <c r="M37" i="1" s="1"/>
  <c r="P36" i="1"/>
  <c r="Q36" i="1" s="1"/>
  <c r="L36" i="1"/>
  <c r="L43" i="1" s="1"/>
  <c r="L33" i="1"/>
  <c r="L31" i="1"/>
  <c r="L30" i="1"/>
  <c r="L29" i="1"/>
  <c r="L28" i="1"/>
  <c r="P27" i="1"/>
  <c r="L27" i="1"/>
  <c r="P26" i="1"/>
  <c r="L26" i="1"/>
  <c r="P25" i="1"/>
  <c r="L25" i="1"/>
  <c r="L32" i="1" s="1"/>
  <c r="L22" i="1"/>
  <c r="L20" i="1"/>
  <c r="P19" i="1"/>
  <c r="L19" i="1"/>
  <c r="L18" i="1"/>
  <c r="H18" i="1"/>
  <c r="P17" i="1"/>
  <c r="L17" i="1"/>
  <c r="H17" i="1"/>
  <c r="P16" i="1"/>
  <c r="L16" i="1"/>
  <c r="H16" i="1"/>
  <c r="P15" i="1"/>
  <c r="L15" i="1"/>
  <c r="H15" i="1"/>
  <c r="P14" i="1"/>
  <c r="L14" i="1"/>
  <c r="L21" i="1" s="1"/>
  <c r="H14" i="1"/>
  <c r="L11" i="1"/>
  <c r="L10" i="1"/>
  <c r="M10" i="1" s="1"/>
  <c r="P9" i="1"/>
  <c r="L9" i="1"/>
  <c r="M9" i="1" s="1"/>
  <c r="H9" i="1"/>
  <c r="L8" i="1"/>
  <c r="M8" i="1" s="1"/>
  <c r="H8" i="1"/>
  <c r="P7" i="1"/>
  <c r="L7" i="1"/>
  <c r="M7" i="1" s="1"/>
  <c r="H7" i="1"/>
  <c r="P6" i="1"/>
  <c r="L6" i="1"/>
  <c r="M6" i="1" s="1"/>
  <c r="H6" i="1"/>
  <c r="P5" i="1"/>
  <c r="L5" i="1"/>
  <c r="M5" i="1" s="1"/>
  <c r="H5" i="1"/>
  <c r="P4" i="1"/>
  <c r="L4" i="1"/>
  <c r="M4" i="1" s="1"/>
  <c r="H4" i="1"/>
  <c r="P3" i="1"/>
  <c r="L3" i="1"/>
  <c r="M3" i="1" s="1"/>
  <c r="H3" i="1"/>
  <c r="H10" i="1" s="1"/>
  <c r="M30" i="1" l="1"/>
  <c r="I16" i="1"/>
  <c r="M32" i="1"/>
  <c r="M29" i="1"/>
  <c r="M26" i="1"/>
  <c r="M28" i="1"/>
  <c r="Q4" i="1"/>
  <c r="Q25" i="1"/>
  <c r="I10" i="1"/>
  <c r="I6" i="1"/>
  <c r="I9" i="1"/>
  <c r="I7" i="1"/>
  <c r="I5" i="1"/>
  <c r="I3" i="1"/>
  <c r="I8" i="1"/>
  <c r="I4" i="1"/>
  <c r="M31" i="1"/>
  <c r="Q5" i="1"/>
  <c r="Q7" i="1"/>
  <c r="M20" i="1"/>
  <c r="M27" i="1"/>
  <c r="M49" i="1"/>
  <c r="M54" i="1"/>
  <c r="M52" i="1"/>
  <c r="M53" i="1"/>
  <c r="M21" i="1"/>
  <c r="M19" i="1"/>
  <c r="M17" i="1"/>
  <c r="M15" i="1"/>
  <c r="M16" i="1"/>
  <c r="M14" i="1"/>
  <c r="M18" i="1"/>
  <c r="Q3" i="1"/>
  <c r="M43" i="1"/>
  <c r="M40" i="1"/>
  <c r="M38" i="1"/>
  <c r="M39" i="1"/>
  <c r="M48" i="1"/>
  <c r="M25" i="1"/>
  <c r="M47" i="1"/>
  <c r="H19" i="1"/>
  <c r="I19" i="1" s="1"/>
  <c r="P28" i="1"/>
  <c r="M36" i="1"/>
  <c r="P18" i="1"/>
  <c r="Q18" i="1" s="1"/>
  <c r="P8" i="1"/>
  <c r="Q8" i="1" s="1"/>
  <c r="Q15" i="1" l="1"/>
  <c r="Q28" i="1"/>
  <c r="Q27" i="1"/>
  <c r="I15" i="1"/>
  <c r="Q26" i="1"/>
  <c r="Q14" i="1"/>
  <c r="I17" i="1"/>
  <c r="Q16" i="1"/>
  <c r="Q6" i="1"/>
  <c r="Q17" i="1"/>
  <c r="I14" i="1"/>
  <c r="I18" i="1"/>
</calcChain>
</file>

<file path=xl/sharedStrings.xml><?xml version="1.0" encoding="utf-8"?>
<sst xmlns="http://schemas.openxmlformats.org/spreadsheetml/2006/main" count="391" uniqueCount="77">
  <si>
    <t>MONTH</t>
  </si>
  <si>
    <t>ADDRESS</t>
  </si>
  <si>
    <t>ZONE</t>
  </si>
  <si>
    <t>OFFENSE</t>
  </si>
  <si>
    <t>ADD/TL OFFENSE</t>
  </si>
  <si>
    <t>TOTALS</t>
  </si>
  <si>
    <t>MAY DATA</t>
  </si>
  <si>
    <t>MAY</t>
  </si>
  <si>
    <t>40HUNTER</t>
  </si>
  <si>
    <t>R-15</t>
  </si>
  <si>
    <t>ZONING VIOLATION</t>
  </si>
  <si>
    <t>AMT</t>
  </si>
  <si>
    <t>PCT</t>
  </si>
  <si>
    <t>VIOLATION</t>
  </si>
  <si>
    <t>45MAIN</t>
  </si>
  <si>
    <t>SANITATION</t>
  </si>
  <si>
    <t>R-10</t>
  </si>
  <si>
    <t>151COMLY</t>
  </si>
  <si>
    <t>GRASS</t>
  </si>
  <si>
    <t>7HOSIER</t>
  </si>
  <si>
    <t>R-20</t>
  </si>
  <si>
    <t>44WILLIAM</t>
  </si>
  <si>
    <t>CR</t>
  </si>
  <si>
    <t>OBSTRUCTION</t>
  </si>
  <si>
    <t>397PINEBROOK</t>
  </si>
  <si>
    <t>B-1</t>
  </si>
  <si>
    <t>MISC. MAINTENANCE</t>
  </si>
  <si>
    <t>2PARSONS</t>
  </si>
  <si>
    <t>B-2</t>
  </si>
  <si>
    <t>TOTAL</t>
  </si>
  <si>
    <t>144BOONTONTPKE</t>
  </si>
  <si>
    <t>TI</t>
  </si>
  <si>
    <t>Validate</t>
  </si>
  <si>
    <t>157COMLY</t>
  </si>
  <si>
    <t>5-3SEWANOIS</t>
  </si>
  <si>
    <t>JUNE DATA</t>
  </si>
  <si>
    <t>JUNE</t>
  </si>
  <si>
    <t>55VALLEY</t>
  </si>
  <si>
    <t>69DEHART</t>
  </si>
  <si>
    <t>89CHAPELHILL</t>
  </si>
  <si>
    <t>54SVALLEY</t>
  </si>
  <si>
    <t>ABANDONED VEHICLE</t>
  </si>
  <si>
    <t>11POPLAR</t>
  </si>
  <si>
    <t>28ROSENBROOK</t>
  </si>
  <si>
    <t>16BIRCH</t>
  </si>
  <si>
    <t>41ROOME</t>
  </si>
  <si>
    <t>2WASHINGTON</t>
  </si>
  <si>
    <t>JULY DATA</t>
  </si>
  <si>
    <t>21LARSEN</t>
  </si>
  <si>
    <t>69NAKOMIS</t>
  </si>
  <si>
    <t>15HOSIER</t>
  </si>
  <si>
    <t>69NAKMOIS</t>
  </si>
  <si>
    <t>91RIVEREDGE</t>
  </si>
  <si>
    <t>234MAIN</t>
  </si>
  <si>
    <t>JULY</t>
  </si>
  <si>
    <t>368PINEBROOK</t>
  </si>
  <si>
    <t>8COLBY</t>
  </si>
  <si>
    <t>22TULANE</t>
  </si>
  <si>
    <t>AUGUST DATA</t>
  </si>
  <si>
    <t>60BEAVERBROOK</t>
  </si>
  <si>
    <t>109RYERSON</t>
  </si>
  <si>
    <t>21BUSSE</t>
  </si>
  <si>
    <t>131COMLY</t>
  </si>
  <si>
    <t>131RYERSON</t>
  </si>
  <si>
    <t>AUGUST</t>
  </si>
  <si>
    <t>18PINEBROOK</t>
  </si>
  <si>
    <t>322BOONTONTPKE</t>
  </si>
  <si>
    <t>SEPTEMBER DATA</t>
  </si>
  <si>
    <t>145RIVEREDGE</t>
  </si>
  <si>
    <t>126MINNEHAHA</t>
  </si>
  <si>
    <t>28BOGANDVLY</t>
  </si>
  <si>
    <t>48HARMON</t>
  </si>
  <si>
    <t>SEPTEMBER</t>
  </si>
  <si>
    <t>52ALGONQUIN</t>
  </si>
  <si>
    <t>26TULANE</t>
  </si>
  <si>
    <t>49HUNTER</t>
  </si>
  <si>
    <t>123COMLY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</si>
</sst>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666666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</fills>
  <borders count="8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2" fillId="2" borderId="0" xfId="0" applyFont="1" applyFill="1" applyAlignment="1"/>
    <xf numFmtId="0" fontId="2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10" fontId="2" fillId="0" borderId="0" xfId="0" applyNumberFormat="1" applyFont="1"/>
    <xf numFmtId="0" fontId="1" fillId="0" borderId="0" xfId="0" applyFont="1" applyAlignment="1"/>
    <xf numFmtId="0" fontId="1" fillId="0" borderId="0" xfId="0" applyFont="1"/>
    <xf numFmtId="10" fontId="1" fillId="0" borderId="0" xfId="0" applyNumberFormat="1" applyFont="1"/>
    <xf numFmtId="0" fontId="1" fillId="0" borderId="7" xfId="0" applyFont="1" applyBorder="1" applyAlignment="1"/>
    <xf numFmtId="0" fontId="2" fillId="0" borderId="7" xfId="0" applyFont="1" applyBorder="1"/>
    <xf numFmtId="10" fontId="2" fillId="0" borderId="7" xfId="0" applyNumberFormat="1" applyFont="1" applyBorder="1"/>
    <xf numFmtId="0" fontId="3" fillId="0" borderId="0" xfId="0" applyFont="1" applyAlignment="1"/>
    <xf numFmtId="0" fontId="3" fillId="0" borderId="0" xfId="0" applyFont="1"/>
    <xf numFmtId="0" fontId="2" fillId="3" borderId="0" xfId="0" applyFont="1" applyFill="1" applyAlignment="1"/>
    <xf numFmtId="0" fontId="0" fillId="4" borderId="0" xfId="0" applyFont="1" applyFill="1" applyAlignment="1">
      <alignment horizontal="left"/>
    </xf>
    <xf numFmtId="0" fontId="2" fillId="5" borderId="0" xfId="0" applyFont="1" applyFill="1" applyAlignment="1"/>
    <xf numFmtId="0" fontId="2" fillId="6" borderId="0" xfId="0" applyFont="1" applyFill="1" applyAlignment="1"/>
    <xf numFmtId="0" fontId="2" fillId="7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May 2022 Violations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B9CD-431A-AB06-31C97BE60FFE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B9CD-431A-AB06-31C97BE60FFE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B9CD-431A-AB06-31C97BE60FFE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B9CD-431A-AB06-31C97BE60FFE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B9CD-431A-AB06-31C97BE60FFE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B9CD-431A-AB06-31C97BE60FFE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B9CD-431A-AB06-31C97BE60FF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Data!$K$3:$K$9</c:f>
              <c:strCache>
                <c:ptCount val="7"/>
                <c:pt idx="0">
                  <c:v>R-10</c:v>
                </c:pt>
                <c:pt idx="1">
                  <c:v>R-15</c:v>
                </c:pt>
                <c:pt idx="2">
                  <c:v>R-20</c:v>
                </c:pt>
                <c:pt idx="3">
                  <c:v>CR</c:v>
                </c:pt>
                <c:pt idx="4">
                  <c:v>B-1</c:v>
                </c:pt>
                <c:pt idx="5">
                  <c:v>B-2</c:v>
                </c:pt>
                <c:pt idx="6">
                  <c:v>TI</c:v>
                </c:pt>
              </c:strCache>
            </c:strRef>
          </c:cat>
          <c:val>
            <c:numRef>
              <c:f>Data!$L$3:$L$9</c:f>
              <c:numCache>
                <c:formatCode>General</c:formatCode>
                <c:ptCount val="7"/>
                <c:pt idx="0">
                  <c:v>2</c:v>
                </c:pt>
                <c:pt idx="1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CD-431A-AB06-31C97BE6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Violations Types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C2A2-4B2F-81B7-C56981D7D74D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C2A2-4B2F-81B7-C56981D7D74D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C2A2-4B2F-81B7-C56981D7D74D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C2A2-4B2F-81B7-C56981D7D74D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C2A2-4B2F-81B7-C56981D7D74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Data!$G$14:$G$18</c:f>
              <c:strCache>
                <c:ptCount val="5"/>
                <c:pt idx="0">
                  <c:v>ZONING VIOLATION</c:v>
                </c:pt>
                <c:pt idx="1">
                  <c:v>SANITATION</c:v>
                </c:pt>
                <c:pt idx="2">
                  <c:v>GRASS</c:v>
                </c:pt>
                <c:pt idx="3">
                  <c:v>OBSTRUCTION</c:v>
                </c:pt>
                <c:pt idx="4">
                  <c:v>MISC. MAINTENANCE</c:v>
                </c:pt>
              </c:strCache>
            </c:strRef>
          </c:cat>
          <c:val>
            <c:numRef>
              <c:f>Data!$H$14:$H$18</c:f>
              <c:numCache>
                <c:formatCode>General</c:formatCode>
                <c:ptCount val="5"/>
                <c:pt idx="0">
                  <c:v>18</c:v>
                </c:pt>
                <c:pt idx="1">
                  <c:v>20</c:v>
                </c:pt>
                <c:pt idx="2">
                  <c:v>16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2-4B2F-81B7-C56981D7D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May 2022 Violation Types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893F-4D3C-BC4C-DC72FEB4867E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893F-4D3C-BC4C-DC72FEB4867E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893F-4D3C-BC4C-DC72FEB4867E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893F-4D3C-BC4C-DC72FEB4867E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893F-4D3C-BC4C-DC72FEB4867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Data!$O$3:$O$7</c:f>
              <c:strCache>
                <c:ptCount val="5"/>
                <c:pt idx="0">
                  <c:v>ZONING VIOLATION</c:v>
                </c:pt>
                <c:pt idx="1">
                  <c:v>SANITATION</c:v>
                </c:pt>
                <c:pt idx="2">
                  <c:v>GRASS</c:v>
                </c:pt>
                <c:pt idx="3">
                  <c:v>OBSTRUCTION</c:v>
                </c:pt>
                <c:pt idx="4">
                  <c:v>MISC. MAINTENANCE</c:v>
                </c:pt>
              </c:strCache>
            </c:strRef>
          </c:cat>
          <c:val>
            <c:numRef>
              <c:f>Data!$P$3:$P$7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3F-4D3C-BC4C-DC72FEB48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June 2022 Violations</a:t>
            </a:r>
          </a:p>
        </c:rich>
      </c:tx>
      <c:layout>
        <c:manualLayout>
          <c:xMode val="edge"/>
          <c:yMode val="edge"/>
          <c:x val="2.8174603174603175E-2"/>
          <c:y val="0.05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A8D8-4DBA-8282-FF8CBCAA4614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A8D8-4DBA-8282-FF8CBCAA4614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A8D8-4DBA-8282-FF8CBCAA4614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A8D8-4DBA-8282-FF8CBCAA4614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A8D8-4DBA-8282-FF8CBCAA4614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A8D8-4DBA-8282-FF8CBCAA4614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A8D8-4DBA-8282-FF8CBCAA461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Data!$K$14:$K$20</c:f>
              <c:strCache>
                <c:ptCount val="7"/>
                <c:pt idx="0">
                  <c:v>R-10</c:v>
                </c:pt>
                <c:pt idx="1">
                  <c:v>R-15</c:v>
                </c:pt>
                <c:pt idx="2">
                  <c:v>R-20</c:v>
                </c:pt>
                <c:pt idx="3">
                  <c:v>CR</c:v>
                </c:pt>
                <c:pt idx="4">
                  <c:v>B-1</c:v>
                </c:pt>
                <c:pt idx="5">
                  <c:v>B-2</c:v>
                </c:pt>
                <c:pt idx="6">
                  <c:v>TI</c:v>
                </c:pt>
              </c:strCache>
            </c:strRef>
          </c:cat>
          <c:val>
            <c:numRef>
              <c:f>Data!$L$14:$L$20</c:f>
              <c:numCache>
                <c:formatCode>General</c:formatCode>
                <c:ptCount val="7"/>
                <c:pt idx="0">
                  <c:v>0</c:v>
                </c:pt>
                <c:pt idx="1">
                  <c:v>14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D8-4DBA-8282-FF8CBCAA4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June 2022 Violation Types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8C60-4EDA-A981-1E313583B6C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8C60-4EDA-A981-1E313583B6C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8C60-4EDA-A981-1E313583B6C6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8C60-4EDA-A981-1E313583B6C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Data!$O$14:$O$17</c:f>
              <c:strCache>
                <c:ptCount val="4"/>
                <c:pt idx="0">
                  <c:v>SANITATION</c:v>
                </c:pt>
                <c:pt idx="1">
                  <c:v>OBSTRUCTION</c:v>
                </c:pt>
                <c:pt idx="2">
                  <c:v>GRASS</c:v>
                </c:pt>
                <c:pt idx="3">
                  <c:v>ZONING VIOLATION</c:v>
                </c:pt>
              </c:strCache>
            </c:strRef>
          </c:cat>
          <c:val>
            <c:numRef>
              <c:f>Data!$P$14:$P$17</c:f>
              <c:numCache>
                <c:formatCode>General</c:formatCode>
                <c:ptCount val="4"/>
                <c:pt idx="0">
                  <c:v>7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C60-4EDA-A981-1E313583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July 2022 Violations</a:t>
            </a:r>
          </a:p>
        </c:rich>
      </c:tx>
      <c:layout>
        <c:manualLayout>
          <c:xMode val="edge"/>
          <c:yMode val="edge"/>
          <c:x val="2.8174603174603175E-2"/>
          <c:y val="0.05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1E1E-43FC-9DB4-E2CB0EF9B020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1E1E-43FC-9DB4-E2CB0EF9B020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1E1E-43FC-9DB4-E2CB0EF9B020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1E1E-43FC-9DB4-E2CB0EF9B020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1E1E-43FC-9DB4-E2CB0EF9B020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1E1E-43FC-9DB4-E2CB0EF9B020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1E1E-43FC-9DB4-E2CB0EF9B02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Data!$K$25:$K$31</c:f>
              <c:strCache>
                <c:ptCount val="7"/>
                <c:pt idx="0">
                  <c:v>R-10</c:v>
                </c:pt>
                <c:pt idx="1">
                  <c:v>R-15</c:v>
                </c:pt>
                <c:pt idx="2">
                  <c:v>R-20</c:v>
                </c:pt>
                <c:pt idx="3">
                  <c:v>CR</c:v>
                </c:pt>
                <c:pt idx="4">
                  <c:v>B-1</c:v>
                </c:pt>
                <c:pt idx="5">
                  <c:v>B-2</c:v>
                </c:pt>
                <c:pt idx="6">
                  <c:v>TI</c:v>
                </c:pt>
              </c:strCache>
            </c:strRef>
          </c:cat>
          <c:val>
            <c:numRef>
              <c:f>Data!$L$25:$L$31</c:f>
              <c:numCache>
                <c:formatCode>General</c:formatCode>
                <c:ptCount val="7"/>
                <c:pt idx="0">
                  <c:v>0</c:v>
                </c:pt>
                <c:pt idx="1">
                  <c:v>8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1E-43FC-9DB4-E2CB0EF9B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July 2022 Violation Types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5396-4934-856D-7DFEE04C1C73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5396-4934-856D-7DFEE04C1C73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5396-4934-856D-7DFEE04C1C7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Data!$O$25:$O$27</c:f>
              <c:strCache>
                <c:ptCount val="3"/>
                <c:pt idx="0">
                  <c:v>GRASS</c:v>
                </c:pt>
                <c:pt idx="1">
                  <c:v>ZONING VIOLATION</c:v>
                </c:pt>
                <c:pt idx="2">
                  <c:v>SANITATION</c:v>
                </c:pt>
              </c:strCache>
            </c:strRef>
          </c:cat>
          <c:val>
            <c:numRef>
              <c:f>Data!$P$25:$P$27</c:f>
              <c:numCache>
                <c:formatCode>General</c:formatCode>
                <c:ptCount val="3"/>
                <c:pt idx="0">
                  <c:v>6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396-4934-856D-7DFEE04C1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August 2022 Violations</a:t>
            </a:r>
          </a:p>
        </c:rich>
      </c:tx>
      <c:layout>
        <c:manualLayout>
          <c:xMode val="edge"/>
          <c:yMode val="edge"/>
          <c:x val="2.8174603174603175E-2"/>
          <c:y val="0.05"/>
        </c:manualLayout>
      </c:layout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03E0-453B-A16B-AEB55029E080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03E0-453B-A16B-AEB55029E080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03E0-453B-A16B-AEB55029E080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03E0-453B-A16B-AEB55029E080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03E0-453B-A16B-AEB55029E080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03E0-453B-A16B-AEB55029E080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03E0-453B-A16B-AEB55029E08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Data!$K$36:$K$42</c:f>
              <c:strCache>
                <c:ptCount val="7"/>
                <c:pt idx="0">
                  <c:v>R-10</c:v>
                </c:pt>
                <c:pt idx="1">
                  <c:v>R-15</c:v>
                </c:pt>
                <c:pt idx="2">
                  <c:v>R-20</c:v>
                </c:pt>
                <c:pt idx="3">
                  <c:v>CR</c:v>
                </c:pt>
                <c:pt idx="4">
                  <c:v>B-1</c:v>
                </c:pt>
                <c:pt idx="5">
                  <c:v>B-2</c:v>
                </c:pt>
                <c:pt idx="6">
                  <c:v>TI</c:v>
                </c:pt>
              </c:strCache>
            </c:strRef>
          </c:cat>
          <c:val>
            <c:numRef>
              <c:f>Data!$L$36:$L$42</c:f>
              <c:numCache>
                <c:formatCode>General</c:formatCode>
                <c:ptCount val="7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3E0-453B-A16B-AEB55029E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August 2022 Violation Types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663D-4AB6-B3E6-E01278DBF57E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663D-4AB6-B3E6-E01278DBF57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Data!$O$36:$O$37</c:f>
              <c:strCache>
                <c:ptCount val="2"/>
                <c:pt idx="0">
                  <c:v>ZONING VIOLATION</c:v>
                </c:pt>
                <c:pt idx="1">
                  <c:v>SANITATION</c:v>
                </c:pt>
              </c:strCache>
            </c:strRef>
          </c:cat>
          <c:val>
            <c:numRef>
              <c:f>Data!$P$36:$P$37</c:f>
              <c:numCache>
                <c:formatCode>General</c:formatCode>
                <c:ptCount val="2"/>
                <c:pt idx="0">
                  <c:v>5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3D-4AB6-B3E6-E01278DB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Arial"/>
              </a:defRPr>
            </a:pPr>
            <a:r>
              <a:rPr b="0">
                <a:solidFill>
                  <a:srgbClr val="757575"/>
                </a:solidFill>
                <a:latin typeface="Arial"/>
              </a:rPr>
              <a:t>Violations per Zone</a:t>
            </a:r>
          </a:p>
        </c:rich>
      </c:tx>
      <c:overlay val="0"/>
    </c:title>
    <c:autoTitleDeleted val="0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EE18-41CE-946B-0FE8D7A93BA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EE18-41CE-946B-0FE8D7A93BA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EE18-41CE-946B-0FE8D7A93BA6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EE18-41CE-946B-0FE8D7A93BA6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EE18-41CE-946B-0FE8D7A93BA6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EE18-41CE-946B-0FE8D7A93BA6}"/>
              </c:ext>
            </c:extLst>
          </c:dPt>
          <c:dPt>
            <c:idx val="6"/>
            <c:bubble3D val="0"/>
            <c:spPr>
              <a:solidFill>
                <a:srgbClr val="7BAAF7"/>
              </a:solidFill>
            </c:spPr>
            <c:extLst>
              <c:ext xmlns:c16="http://schemas.microsoft.com/office/drawing/2014/chart" uri="{C3380CC4-5D6E-409C-BE32-E72D297353CC}">
                <c16:uniqueId val="{0000000D-EE18-41CE-946B-0FE8D7A93BA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Data!$G$3:$G$9</c:f>
              <c:strCache>
                <c:ptCount val="7"/>
                <c:pt idx="0">
                  <c:v>R-10</c:v>
                </c:pt>
                <c:pt idx="1">
                  <c:v>R-15</c:v>
                </c:pt>
                <c:pt idx="2">
                  <c:v>R-20</c:v>
                </c:pt>
                <c:pt idx="3">
                  <c:v>CR</c:v>
                </c:pt>
                <c:pt idx="4">
                  <c:v>B-1</c:v>
                </c:pt>
                <c:pt idx="5">
                  <c:v>B-2</c:v>
                </c:pt>
                <c:pt idx="6">
                  <c:v>TI</c:v>
                </c:pt>
              </c:strCache>
            </c:strRef>
          </c:cat>
          <c:val>
            <c:numRef>
              <c:f>Data!$H$3:$H$9</c:f>
              <c:numCache>
                <c:formatCode>General</c:formatCode>
                <c:ptCount val="7"/>
                <c:pt idx="0">
                  <c:v>2</c:v>
                </c:pt>
                <c:pt idx="1">
                  <c:v>45</c:v>
                </c:pt>
                <c:pt idx="2">
                  <c:v>4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18-41CE-946B-0FE8D7A93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00450" cy="221932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85725</xdr:colOff>
      <xdr:row>0</xdr:row>
      <xdr:rowOff>0</xdr:rowOff>
    </xdr:from>
    <xdr:ext cx="5800725" cy="3581400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0</xdr:colOff>
      <xdr:row>18</xdr:row>
      <xdr:rowOff>171450</xdr:rowOff>
    </xdr:from>
    <xdr:ext cx="3600450" cy="2219325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85725</xdr:colOff>
      <xdr:row>18</xdr:row>
      <xdr:rowOff>171450</xdr:rowOff>
    </xdr:from>
    <xdr:ext cx="5800725" cy="3581400"/>
    <xdr:graphicFrame macro="">
      <xdr:nvGraphicFramePr>
        <xdr:cNvPr id="5" name="Chart 4" titl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0</xdr:col>
      <xdr:colOff>0</xdr:colOff>
      <xdr:row>37</xdr:row>
      <xdr:rowOff>142875</xdr:rowOff>
    </xdr:from>
    <xdr:ext cx="3600450" cy="2219325"/>
    <xdr:graphicFrame macro="">
      <xdr:nvGraphicFramePr>
        <xdr:cNvPr id="6" name="Chart 5" title="Ch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4</xdr:col>
      <xdr:colOff>85725</xdr:colOff>
      <xdr:row>37</xdr:row>
      <xdr:rowOff>190500</xdr:rowOff>
    </xdr:from>
    <xdr:ext cx="5800725" cy="3581400"/>
    <xdr:graphicFrame macro="">
      <xdr:nvGraphicFramePr>
        <xdr:cNvPr id="7" name="Chart 6" title="Chart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0</xdr:col>
      <xdr:colOff>0</xdr:colOff>
      <xdr:row>56</xdr:row>
      <xdr:rowOff>190500</xdr:rowOff>
    </xdr:from>
    <xdr:ext cx="3600450" cy="2219325"/>
    <xdr:graphicFrame macro="">
      <xdr:nvGraphicFramePr>
        <xdr:cNvPr id="8" name="Chart 7" title="Chart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4</xdr:col>
      <xdr:colOff>85725</xdr:colOff>
      <xdr:row>57</xdr:row>
      <xdr:rowOff>38100</xdr:rowOff>
    </xdr:from>
    <xdr:ext cx="5800725" cy="3581400"/>
    <xdr:graphicFrame macro="">
      <xdr:nvGraphicFramePr>
        <xdr:cNvPr id="9" name="Chart 8" title="Chart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123825</xdr:rowOff>
    </xdr:from>
    <xdr:ext cx="4895850" cy="3019425"/>
    <xdr:graphicFrame macro="">
      <xdr:nvGraphicFramePr>
        <xdr:cNvPr id="9" name="Chart 9" title="Chart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266700</xdr:colOff>
      <xdr:row>16</xdr:row>
      <xdr:rowOff>28575</xdr:rowOff>
    </xdr:from>
    <xdr:ext cx="4895850" cy="3019425"/>
    <xdr:graphicFrame macro="">
      <xdr:nvGraphicFramePr>
        <xdr:cNvPr id="10" name="Chart 10" title="Chart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61"/>
  <sheetViews>
    <sheetView tabSelected="1" workbookViewId="0"/>
  </sheetViews>
  <sheetFormatPr defaultColWidth="12.5703125" defaultRowHeight="15.75" customHeight="1" x14ac:dyDescent="0.2"/>
  <cols>
    <col min="2" max="2" width="19.28515625" customWidth="1"/>
    <col min="4" max="4" width="19.42578125" customWidth="1"/>
    <col min="5" max="5" width="19.5703125" customWidth="1"/>
    <col min="7" max="7" width="19.42578125" customWidth="1"/>
    <col min="12" max="12" width="16.85546875" customWidth="1"/>
    <col min="15" max="15" width="20.28515625" customWidth="1"/>
    <col min="16" max="16" width="16.7109375" customWidth="1"/>
  </cols>
  <sheetData>
    <row r="1" spans="1:17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G1" s="3"/>
      <c r="H1" s="4" t="s">
        <v>5</v>
      </c>
      <c r="I1" s="3"/>
      <c r="K1" s="3"/>
      <c r="L1" s="4" t="s">
        <v>6</v>
      </c>
      <c r="M1" s="3"/>
      <c r="O1" s="3"/>
      <c r="P1" s="4" t="s">
        <v>6</v>
      </c>
      <c r="Q1" s="3"/>
    </row>
    <row r="2" spans="1:17" x14ac:dyDescent="0.2">
      <c r="A2" s="5" t="s">
        <v>7</v>
      </c>
      <c r="B2" s="5" t="s">
        <v>8</v>
      </c>
      <c r="C2" s="5" t="s">
        <v>9</v>
      </c>
      <c r="D2" s="6" t="s">
        <v>10</v>
      </c>
      <c r="G2" s="7" t="s">
        <v>2</v>
      </c>
      <c r="H2" s="8" t="s">
        <v>11</v>
      </c>
      <c r="I2" s="9" t="s">
        <v>12</v>
      </c>
      <c r="K2" s="7" t="s">
        <v>2</v>
      </c>
      <c r="L2" s="8" t="s">
        <v>11</v>
      </c>
      <c r="M2" s="9" t="s">
        <v>12</v>
      </c>
      <c r="O2" s="7" t="s">
        <v>13</v>
      </c>
      <c r="P2" s="8" t="s">
        <v>11</v>
      </c>
      <c r="Q2" s="9" t="s">
        <v>12</v>
      </c>
    </row>
    <row r="3" spans="1:17" x14ac:dyDescent="0.2">
      <c r="A3" s="5" t="s">
        <v>7</v>
      </c>
      <c r="B3" s="5" t="s">
        <v>14</v>
      </c>
      <c r="C3" s="5" t="s">
        <v>9</v>
      </c>
      <c r="D3" s="6" t="s">
        <v>15</v>
      </c>
      <c r="G3" s="6" t="s">
        <v>16</v>
      </c>
      <c r="H3" s="10">
        <f t="shared" ref="H3:H9" si="0">COUNTIF(C:C,G3)</f>
        <v>2</v>
      </c>
      <c r="I3" s="11">
        <f t="shared" ref="I3:I10" si="1">H3/$H$10</f>
        <v>3.3333333333333333E-2</v>
      </c>
      <c r="K3" s="6" t="s">
        <v>16</v>
      </c>
      <c r="L3" s="10">
        <f>COUNTIF(C2:C13,"R-10")</f>
        <v>2</v>
      </c>
      <c r="M3" s="11">
        <f t="shared" ref="M3:M10" si="2">L3/$L$10</f>
        <v>0.16666666666666666</v>
      </c>
      <c r="O3" s="6" t="s">
        <v>10</v>
      </c>
      <c r="P3" s="10">
        <f>COUNTIF(D2:D13,O3)</f>
        <v>3</v>
      </c>
      <c r="Q3" s="11">
        <f t="shared" ref="Q3:Q8" si="3">P3/$P$8</f>
        <v>0.25</v>
      </c>
    </row>
    <row r="4" spans="1:17" x14ac:dyDescent="0.2">
      <c r="A4" s="5" t="s">
        <v>7</v>
      </c>
      <c r="B4" s="5" t="s">
        <v>17</v>
      </c>
      <c r="C4" s="5" t="s">
        <v>9</v>
      </c>
      <c r="D4" s="6" t="s">
        <v>18</v>
      </c>
      <c r="G4" s="6" t="s">
        <v>9</v>
      </c>
      <c r="H4" s="10">
        <f t="shared" si="0"/>
        <v>45</v>
      </c>
      <c r="I4" s="11">
        <f t="shared" si="1"/>
        <v>0.75</v>
      </c>
      <c r="K4" s="6" t="s">
        <v>9</v>
      </c>
      <c r="L4" s="10">
        <f>COUNTIF(C2:C13,"R-15")</f>
        <v>9</v>
      </c>
      <c r="M4" s="11">
        <f t="shared" si="2"/>
        <v>0.75</v>
      </c>
      <c r="O4" s="6" t="s">
        <v>15</v>
      </c>
      <c r="P4" s="10">
        <f>COUNTIF(D2:D13,O4)</f>
        <v>3</v>
      </c>
      <c r="Q4" s="11">
        <f t="shared" si="3"/>
        <v>0.25</v>
      </c>
    </row>
    <row r="5" spans="1:17" x14ac:dyDescent="0.2">
      <c r="A5" s="5" t="s">
        <v>7</v>
      </c>
      <c r="B5" s="5" t="s">
        <v>19</v>
      </c>
      <c r="C5" s="5" t="s">
        <v>9</v>
      </c>
      <c r="D5" s="6" t="s">
        <v>15</v>
      </c>
      <c r="E5" s="6" t="s">
        <v>18</v>
      </c>
      <c r="G5" s="6" t="s">
        <v>20</v>
      </c>
      <c r="H5" s="10">
        <f t="shared" si="0"/>
        <v>4</v>
      </c>
      <c r="I5" s="11">
        <f t="shared" si="1"/>
        <v>6.6666666666666666E-2</v>
      </c>
      <c r="K5" s="6" t="s">
        <v>20</v>
      </c>
      <c r="L5" s="10">
        <f>COUNTIF(C2:C13,"R-20")</f>
        <v>0</v>
      </c>
      <c r="M5" s="11">
        <f t="shared" si="2"/>
        <v>0</v>
      </c>
      <c r="O5" s="6" t="s">
        <v>18</v>
      </c>
      <c r="P5" s="10">
        <f>COUNTIF(D2:D13,O5)</f>
        <v>3</v>
      </c>
      <c r="Q5" s="11">
        <f t="shared" si="3"/>
        <v>0.25</v>
      </c>
    </row>
    <row r="6" spans="1:17" x14ac:dyDescent="0.2">
      <c r="A6" s="5" t="s">
        <v>7</v>
      </c>
      <c r="B6" s="5" t="s">
        <v>21</v>
      </c>
      <c r="C6" s="5" t="s">
        <v>9</v>
      </c>
      <c r="D6" s="6" t="s">
        <v>18</v>
      </c>
      <c r="G6" s="6" t="s">
        <v>22</v>
      </c>
      <c r="H6" s="10">
        <f t="shared" si="0"/>
        <v>2</v>
      </c>
      <c r="I6" s="11">
        <f t="shared" si="1"/>
        <v>3.3333333333333333E-2</v>
      </c>
      <c r="K6" s="6" t="s">
        <v>22</v>
      </c>
      <c r="L6" s="10">
        <f>COUNTIF(C2:C13,"CR")</f>
        <v>1</v>
      </c>
      <c r="M6" s="11">
        <f t="shared" si="2"/>
        <v>8.3333333333333329E-2</v>
      </c>
      <c r="O6" s="6" t="s">
        <v>23</v>
      </c>
      <c r="P6" s="10">
        <f>COUNTIF(D2:D13,O6)</f>
        <v>2</v>
      </c>
      <c r="Q6" s="11">
        <f t="shared" si="3"/>
        <v>0.16666666666666666</v>
      </c>
    </row>
    <row r="7" spans="1:17" x14ac:dyDescent="0.2">
      <c r="A7" s="5" t="s">
        <v>7</v>
      </c>
      <c r="B7" s="5" t="s">
        <v>24</v>
      </c>
      <c r="C7" s="5" t="s">
        <v>22</v>
      </c>
      <c r="D7" s="6" t="s">
        <v>10</v>
      </c>
      <c r="G7" s="6" t="s">
        <v>25</v>
      </c>
      <c r="H7" s="10">
        <f t="shared" si="0"/>
        <v>4</v>
      </c>
      <c r="I7" s="11">
        <f t="shared" si="1"/>
        <v>6.6666666666666666E-2</v>
      </c>
      <c r="K7" s="6" t="s">
        <v>25</v>
      </c>
      <c r="L7" s="10">
        <f>COUNTIF(C2:C13,"B-1")</f>
        <v>0</v>
      </c>
      <c r="M7" s="11">
        <f t="shared" si="2"/>
        <v>0</v>
      </c>
      <c r="O7" s="6" t="s">
        <v>26</v>
      </c>
      <c r="P7" s="10">
        <f>COUNTIF(D2:D13,O7)</f>
        <v>1</v>
      </c>
      <c r="Q7" s="11">
        <f t="shared" si="3"/>
        <v>8.3333333333333329E-2</v>
      </c>
    </row>
    <row r="8" spans="1:17" x14ac:dyDescent="0.2">
      <c r="A8" s="5" t="s">
        <v>7</v>
      </c>
      <c r="B8" s="5" t="s">
        <v>27</v>
      </c>
      <c r="C8" s="5" t="s">
        <v>16</v>
      </c>
      <c r="D8" s="6" t="s">
        <v>23</v>
      </c>
      <c r="G8" s="6" t="s">
        <v>28</v>
      </c>
      <c r="H8" s="10">
        <f t="shared" si="0"/>
        <v>1</v>
      </c>
      <c r="I8" s="11">
        <f t="shared" si="1"/>
        <v>1.6666666666666666E-2</v>
      </c>
      <c r="K8" s="6" t="s">
        <v>28</v>
      </c>
      <c r="L8" s="10">
        <f>COUNTIF(C2:C13,"B-2")</f>
        <v>0</v>
      </c>
      <c r="M8" s="11">
        <f t="shared" si="2"/>
        <v>0</v>
      </c>
      <c r="O8" s="12" t="s">
        <v>29</v>
      </c>
      <c r="P8" s="13">
        <f>SUM(P3:P7)</f>
        <v>12</v>
      </c>
      <c r="Q8" s="14">
        <f t="shared" si="3"/>
        <v>1</v>
      </c>
    </row>
    <row r="9" spans="1:17" x14ac:dyDescent="0.2">
      <c r="A9" s="5" t="s">
        <v>7</v>
      </c>
      <c r="B9" s="5" t="s">
        <v>30</v>
      </c>
      <c r="C9" s="5" t="s">
        <v>9</v>
      </c>
      <c r="D9" s="6" t="s">
        <v>10</v>
      </c>
      <c r="G9" s="6" t="s">
        <v>31</v>
      </c>
      <c r="H9" s="10">
        <f t="shared" si="0"/>
        <v>2</v>
      </c>
      <c r="I9" s="11">
        <f t="shared" si="1"/>
        <v>3.3333333333333333E-2</v>
      </c>
      <c r="K9" s="6" t="s">
        <v>31</v>
      </c>
      <c r="L9" s="10">
        <f>COUNTIF(C2:C13,"TI")</f>
        <v>0</v>
      </c>
      <c r="M9" s="11">
        <f t="shared" si="2"/>
        <v>0</v>
      </c>
      <c r="O9" s="6" t="s">
        <v>32</v>
      </c>
      <c r="P9" s="10">
        <f>COUNTA(C2:C13)</f>
        <v>12</v>
      </c>
    </row>
    <row r="10" spans="1:17" x14ac:dyDescent="0.2">
      <c r="A10" s="5" t="s">
        <v>7</v>
      </c>
      <c r="B10" s="5" t="s">
        <v>33</v>
      </c>
      <c r="C10" s="5" t="s">
        <v>9</v>
      </c>
      <c r="D10" s="6" t="s">
        <v>18</v>
      </c>
      <c r="G10" s="15" t="s">
        <v>29</v>
      </c>
      <c r="H10" s="16">
        <f>SUM(H3:H9)</f>
        <v>60</v>
      </c>
      <c r="I10" s="17">
        <f t="shared" si="1"/>
        <v>1</v>
      </c>
      <c r="K10" s="12" t="s">
        <v>29</v>
      </c>
      <c r="L10" s="12">
        <f>SUM(L3:L9)</f>
        <v>12</v>
      </c>
      <c r="M10" s="14">
        <f t="shared" si="2"/>
        <v>1</v>
      </c>
    </row>
    <row r="11" spans="1:17" x14ac:dyDescent="0.2">
      <c r="A11" s="5" t="s">
        <v>7</v>
      </c>
      <c r="B11" s="5" t="s">
        <v>34</v>
      </c>
      <c r="C11" s="5" t="s">
        <v>9</v>
      </c>
      <c r="D11" s="6" t="s">
        <v>26</v>
      </c>
      <c r="K11" s="18" t="s">
        <v>32</v>
      </c>
      <c r="L11" s="19">
        <f>COUNTA(C2:C13)</f>
        <v>12</v>
      </c>
    </row>
    <row r="12" spans="1:17" x14ac:dyDescent="0.2">
      <c r="A12" s="5" t="s">
        <v>7</v>
      </c>
      <c r="B12" s="5" t="s">
        <v>19</v>
      </c>
      <c r="C12" s="5" t="s">
        <v>9</v>
      </c>
      <c r="D12" s="6" t="s">
        <v>15</v>
      </c>
      <c r="E12" s="6" t="s">
        <v>18</v>
      </c>
      <c r="G12" s="3"/>
      <c r="H12" s="4" t="s">
        <v>5</v>
      </c>
      <c r="I12" s="3"/>
      <c r="K12" s="3"/>
      <c r="L12" s="4" t="s">
        <v>35</v>
      </c>
      <c r="M12" s="3"/>
      <c r="O12" s="3"/>
      <c r="P12" s="4" t="s">
        <v>35</v>
      </c>
      <c r="Q12" s="3"/>
    </row>
    <row r="13" spans="1:17" x14ac:dyDescent="0.2">
      <c r="A13" s="5" t="s">
        <v>7</v>
      </c>
      <c r="B13" s="5" t="s">
        <v>27</v>
      </c>
      <c r="C13" s="5" t="s">
        <v>16</v>
      </c>
      <c r="D13" s="6" t="s">
        <v>23</v>
      </c>
      <c r="G13" s="7" t="s">
        <v>13</v>
      </c>
      <c r="H13" s="8" t="s">
        <v>11</v>
      </c>
      <c r="I13" s="9" t="s">
        <v>12</v>
      </c>
      <c r="K13" s="7" t="s">
        <v>2</v>
      </c>
      <c r="L13" s="8" t="s">
        <v>11</v>
      </c>
      <c r="M13" s="9" t="s">
        <v>12</v>
      </c>
      <c r="O13" s="7" t="s">
        <v>13</v>
      </c>
      <c r="P13" s="8" t="s">
        <v>11</v>
      </c>
      <c r="Q13" s="9" t="s">
        <v>12</v>
      </c>
    </row>
    <row r="14" spans="1:17" x14ac:dyDescent="0.2">
      <c r="A14" s="20" t="s">
        <v>36</v>
      </c>
      <c r="B14" s="20" t="s">
        <v>37</v>
      </c>
      <c r="C14" s="20" t="s">
        <v>9</v>
      </c>
      <c r="D14" s="6" t="s">
        <v>15</v>
      </c>
      <c r="E14" s="6" t="s">
        <v>18</v>
      </c>
      <c r="G14" s="6" t="s">
        <v>10</v>
      </c>
      <c r="H14" s="10">
        <f t="shared" ref="H14:H18" si="4">COUNTIF(D:D,G14)</f>
        <v>18</v>
      </c>
      <c r="I14" s="11">
        <f t="shared" ref="I14:I19" si="5">H14/$H$19</f>
        <v>0.3</v>
      </c>
      <c r="K14" s="6" t="s">
        <v>16</v>
      </c>
      <c r="L14" s="10">
        <f>COUNTIF(C14:C30,"R-10")</f>
        <v>0</v>
      </c>
      <c r="M14" s="11">
        <f t="shared" ref="M14:M21" si="6">L14/$L$21</f>
        <v>0</v>
      </c>
      <c r="O14" s="6" t="s">
        <v>15</v>
      </c>
      <c r="P14" s="21">
        <f>COUNTIF(D14:D30,O14)</f>
        <v>7</v>
      </c>
      <c r="Q14" s="11">
        <f t="shared" ref="Q14:Q18" si="7">P14/$P$18</f>
        <v>0.41176470588235292</v>
      </c>
    </row>
    <row r="15" spans="1:17" x14ac:dyDescent="0.2">
      <c r="A15" s="20" t="s">
        <v>36</v>
      </c>
      <c r="B15" s="20" t="s">
        <v>38</v>
      </c>
      <c r="C15" s="20" t="s">
        <v>9</v>
      </c>
      <c r="D15" s="6" t="s">
        <v>15</v>
      </c>
      <c r="E15" s="6" t="s">
        <v>18</v>
      </c>
      <c r="G15" s="6" t="s">
        <v>15</v>
      </c>
      <c r="H15" s="10">
        <f t="shared" si="4"/>
        <v>20</v>
      </c>
      <c r="I15" s="11">
        <f t="shared" si="5"/>
        <v>0.33333333333333331</v>
      </c>
      <c r="K15" s="6" t="s">
        <v>9</v>
      </c>
      <c r="L15" s="10">
        <f>COUNTIF(C14:C30,"R-15")</f>
        <v>14</v>
      </c>
      <c r="M15" s="11">
        <f t="shared" si="6"/>
        <v>0.82352941176470584</v>
      </c>
      <c r="O15" s="6" t="s">
        <v>23</v>
      </c>
      <c r="P15" s="21">
        <f>COUNTIF(D14:D30,O15)</f>
        <v>2</v>
      </c>
      <c r="Q15" s="11">
        <f t="shared" si="7"/>
        <v>0.11764705882352941</v>
      </c>
    </row>
    <row r="16" spans="1:17" x14ac:dyDescent="0.2">
      <c r="A16" s="20" t="s">
        <v>36</v>
      </c>
      <c r="B16" s="20" t="s">
        <v>39</v>
      </c>
      <c r="C16" s="20" t="s">
        <v>9</v>
      </c>
      <c r="D16" s="6" t="s">
        <v>23</v>
      </c>
      <c r="G16" s="6" t="s">
        <v>18</v>
      </c>
      <c r="H16" s="10">
        <f t="shared" si="4"/>
        <v>16</v>
      </c>
      <c r="I16" s="11">
        <f t="shared" si="5"/>
        <v>0.26666666666666666</v>
      </c>
      <c r="K16" s="6" t="s">
        <v>20</v>
      </c>
      <c r="L16" s="10">
        <f>COUNTIF(C14:C30,"R-20")</f>
        <v>1</v>
      </c>
      <c r="M16" s="11">
        <f t="shared" si="6"/>
        <v>5.8823529411764705E-2</v>
      </c>
      <c r="O16" s="6" t="s">
        <v>18</v>
      </c>
      <c r="P16" s="21">
        <f>COUNTIF(D14:D30,O16)</f>
        <v>5</v>
      </c>
      <c r="Q16" s="11">
        <f t="shared" si="7"/>
        <v>0.29411764705882354</v>
      </c>
    </row>
    <row r="17" spans="1:17" x14ac:dyDescent="0.2">
      <c r="A17" s="20" t="s">
        <v>36</v>
      </c>
      <c r="B17" s="20" t="s">
        <v>40</v>
      </c>
      <c r="C17" s="20" t="s">
        <v>9</v>
      </c>
      <c r="D17" s="6" t="s">
        <v>15</v>
      </c>
      <c r="E17" s="6" t="s">
        <v>41</v>
      </c>
      <c r="G17" s="6" t="s">
        <v>23</v>
      </c>
      <c r="H17" s="10">
        <f t="shared" si="4"/>
        <v>5</v>
      </c>
      <c r="I17" s="11">
        <f t="shared" si="5"/>
        <v>8.3333333333333329E-2</v>
      </c>
      <c r="K17" s="6" t="s">
        <v>22</v>
      </c>
      <c r="L17" s="10">
        <f>COUNTIF(C14:C30,"CR")</f>
        <v>1</v>
      </c>
      <c r="M17" s="11">
        <f t="shared" si="6"/>
        <v>5.8823529411764705E-2</v>
      </c>
      <c r="O17" s="6" t="s">
        <v>10</v>
      </c>
      <c r="P17" s="21">
        <f>COUNTIF(D14:D30,O17)</f>
        <v>3</v>
      </c>
      <c r="Q17" s="11">
        <f t="shared" si="7"/>
        <v>0.17647058823529413</v>
      </c>
    </row>
    <row r="18" spans="1:17" x14ac:dyDescent="0.2">
      <c r="A18" s="20" t="s">
        <v>36</v>
      </c>
      <c r="B18" s="20" t="s">
        <v>42</v>
      </c>
      <c r="C18" s="20" t="s">
        <v>9</v>
      </c>
      <c r="D18" s="6" t="s">
        <v>18</v>
      </c>
      <c r="G18" s="6" t="s">
        <v>26</v>
      </c>
      <c r="H18" s="10">
        <f t="shared" si="4"/>
        <v>1</v>
      </c>
      <c r="I18" s="11">
        <f t="shared" si="5"/>
        <v>1.6666666666666666E-2</v>
      </c>
      <c r="K18" s="6" t="s">
        <v>25</v>
      </c>
      <c r="L18" s="10">
        <f>COUNTIF(C14:C30,"B-1")</f>
        <v>1</v>
      </c>
      <c r="M18" s="11">
        <f t="shared" si="6"/>
        <v>5.8823529411764705E-2</v>
      </c>
      <c r="O18" s="12" t="s">
        <v>29</v>
      </c>
      <c r="P18" s="13">
        <f>SUM(P14:P17)</f>
        <v>17</v>
      </c>
      <c r="Q18" s="11">
        <f t="shared" si="7"/>
        <v>1</v>
      </c>
    </row>
    <row r="19" spans="1:17" x14ac:dyDescent="0.2">
      <c r="A19" s="20" t="s">
        <v>36</v>
      </c>
      <c r="B19" s="20" t="s">
        <v>43</v>
      </c>
      <c r="C19" s="20" t="s">
        <v>20</v>
      </c>
      <c r="D19" s="6" t="s">
        <v>23</v>
      </c>
      <c r="G19" s="15" t="s">
        <v>29</v>
      </c>
      <c r="H19" s="16">
        <f>SUM(H14:H18)</f>
        <v>60</v>
      </c>
      <c r="I19" s="17">
        <f t="shared" si="5"/>
        <v>1</v>
      </c>
      <c r="K19" s="6" t="s">
        <v>28</v>
      </c>
      <c r="L19" s="10">
        <f>COUNTIF(C14:C30,"B-2")</f>
        <v>0</v>
      </c>
      <c r="M19" s="11">
        <f t="shared" si="6"/>
        <v>0</v>
      </c>
      <c r="O19" s="18" t="s">
        <v>32</v>
      </c>
      <c r="P19" s="10">
        <f>COUNTA(C14:C30)</f>
        <v>17</v>
      </c>
    </row>
    <row r="20" spans="1:17" x14ac:dyDescent="0.2">
      <c r="A20" s="20" t="s">
        <v>36</v>
      </c>
      <c r="B20" s="20" t="s">
        <v>44</v>
      </c>
      <c r="C20" s="20" t="s">
        <v>9</v>
      </c>
      <c r="D20" s="6" t="s">
        <v>10</v>
      </c>
      <c r="K20" s="6" t="s">
        <v>31</v>
      </c>
      <c r="L20" s="10">
        <f>COUNTIF(C14:C30,"TI")</f>
        <v>0</v>
      </c>
      <c r="M20" s="11">
        <f t="shared" si="6"/>
        <v>0</v>
      </c>
    </row>
    <row r="21" spans="1:17" x14ac:dyDescent="0.2">
      <c r="A21" s="20" t="s">
        <v>36</v>
      </c>
      <c r="B21" s="20" t="s">
        <v>45</v>
      </c>
      <c r="C21" s="20" t="s">
        <v>9</v>
      </c>
      <c r="D21" s="6" t="s">
        <v>18</v>
      </c>
      <c r="K21" s="12" t="s">
        <v>29</v>
      </c>
      <c r="L21" s="10">
        <f>SUM(L14:L20)</f>
        <v>17</v>
      </c>
      <c r="M21" s="11">
        <f t="shared" si="6"/>
        <v>1</v>
      </c>
    </row>
    <row r="22" spans="1:17" x14ac:dyDescent="0.2">
      <c r="A22" s="20" t="s">
        <v>36</v>
      </c>
      <c r="B22" s="20" t="s">
        <v>24</v>
      </c>
      <c r="C22" s="20" t="s">
        <v>22</v>
      </c>
      <c r="D22" s="6" t="s">
        <v>10</v>
      </c>
      <c r="K22" s="18" t="s">
        <v>32</v>
      </c>
      <c r="L22" s="19">
        <f>COUNTA(C14:C30)</f>
        <v>17</v>
      </c>
    </row>
    <row r="23" spans="1:17" x14ac:dyDescent="0.2">
      <c r="A23" s="20" t="s">
        <v>36</v>
      </c>
      <c r="B23" s="20" t="s">
        <v>46</v>
      </c>
      <c r="C23" s="20" t="s">
        <v>9</v>
      </c>
      <c r="D23" s="6" t="s">
        <v>18</v>
      </c>
      <c r="K23" s="3"/>
      <c r="L23" s="4" t="s">
        <v>47</v>
      </c>
      <c r="M23" s="3"/>
      <c r="O23" s="3"/>
      <c r="P23" s="4" t="s">
        <v>47</v>
      </c>
      <c r="Q23" s="3"/>
    </row>
    <row r="24" spans="1:17" x14ac:dyDescent="0.2">
      <c r="A24" s="20" t="s">
        <v>36</v>
      </c>
      <c r="B24" s="20" t="s">
        <v>48</v>
      </c>
      <c r="C24" s="20" t="s">
        <v>9</v>
      </c>
      <c r="D24" s="6" t="s">
        <v>10</v>
      </c>
      <c r="E24" s="6" t="s">
        <v>41</v>
      </c>
      <c r="K24" s="7" t="s">
        <v>2</v>
      </c>
      <c r="L24" s="8" t="s">
        <v>11</v>
      </c>
      <c r="M24" s="9" t="s">
        <v>12</v>
      </c>
      <c r="O24" s="7" t="s">
        <v>13</v>
      </c>
      <c r="P24" s="8" t="s">
        <v>11</v>
      </c>
      <c r="Q24" s="9" t="s">
        <v>12</v>
      </c>
    </row>
    <row r="25" spans="1:17" x14ac:dyDescent="0.2">
      <c r="A25" s="20" t="s">
        <v>36</v>
      </c>
      <c r="B25" s="20" t="s">
        <v>49</v>
      </c>
      <c r="C25" s="20" t="s">
        <v>9</v>
      </c>
      <c r="D25" s="6" t="s">
        <v>15</v>
      </c>
      <c r="E25" s="6" t="s">
        <v>41</v>
      </c>
      <c r="K25" s="6" t="s">
        <v>16</v>
      </c>
      <c r="L25" s="10">
        <f>COUNTIF(C31:C43,"R-10")</f>
        <v>0</v>
      </c>
      <c r="M25" s="11">
        <f t="shared" ref="M25:M32" si="8">L25/$L$32</f>
        <v>0</v>
      </c>
      <c r="O25" s="6" t="s">
        <v>18</v>
      </c>
      <c r="P25" s="10">
        <f>COUNTIF(D31:D43,O25)</f>
        <v>6</v>
      </c>
      <c r="Q25" s="11">
        <f t="shared" ref="Q25:Q28" si="9">P25/$P$28</f>
        <v>0.46153846153846156</v>
      </c>
    </row>
    <row r="26" spans="1:17" x14ac:dyDescent="0.2">
      <c r="A26" s="20" t="s">
        <v>36</v>
      </c>
      <c r="B26" s="20" t="s">
        <v>50</v>
      </c>
      <c r="C26" s="20" t="s">
        <v>9</v>
      </c>
      <c r="D26" s="6" t="s">
        <v>18</v>
      </c>
      <c r="K26" s="6" t="s">
        <v>9</v>
      </c>
      <c r="L26" s="10">
        <f>COUNTIF(C31:C43,"R-15")</f>
        <v>8</v>
      </c>
      <c r="M26" s="11">
        <f t="shared" si="8"/>
        <v>0.61538461538461542</v>
      </c>
      <c r="O26" s="6" t="s">
        <v>10</v>
      </c>
      <c r="P26" s="10">
        <f>COUNTIF(D31:D43,O26)</f>
        <v>4</v>
      </c>
      <c r="Q26" s="11">
        <f t="shared" si="9"/>
        <v>0.30769230769230771</v>
      </c>
    </row>
    <row r="27" spans="1:17" x14ac:dyDescent="0.2">
      <c r="A27" s="20" t="s">
        <v>36</v>
      </c>
      <c r="B27" s="20" t="s">
        <v>51</v>
      </c>
      <c r="C27" s="20" t="s">
        <v>9</v>
      </c>
      <c r="D27" s="6" t="s">
        <v>15</v>
      </c>
      <c r="E27" s="6" t="s">
        <v>41</v>
      </c>
      <c r="K27" s="6" t="s">
        <v>20</v>
      </c>
      <c r="L27" s="10">
        <f>COUNTIF(C31:C43,"R-20")</f>
        <v>3</v>
      </c>
      <c r="M27" s="11">
        <f t="shared" si="8"/>
        <v>0.23076923076923078</v>
      </c>
      <c r="O27" s="6" t="s">
        <v>15</v>
      </c>
      <c r="P27" s="10">
        <f>COUNTIF(D31:D43,O27)</f>
        <v>3</v>
      </c>
      <c r="Q27" s="11">
        <f t="shared" si="9"/>
        <v>0.23076923076923078</v>
      </c>
    </row>
    <row r="28" spans="1:17" x14ac:dyDescent="0.2">
      <c r="A28" s="20" t="s">
        <v>36</v>
      </c>
      <c r="B28" s="20" t="s">
        <v>38</v>
      </c>
      <c r="C28" s="20" t="s">
        <v>9</v>
      </c>
      <c r="D28" s="6" t="s">
        <v>15</v>
      </c>
      <c r="E28" s="6" t="s">
        <v>18</v>
      </c>
      <c r="K28" s="6" t="s">
        <v>22</v>
      </c>
      <c r="L28" s="10">
        <f>COUNTIF(C31:C43,"CR")</f>
        <v>0</v>
      </c>
      <c r="M28" s="11">
        <f t="shared" si="8"/>
        <v>0</v>
      </c>
      <c r="O28" s="12" t="s">
        <v>29</v>
      </c>
      <c r="P28" s="10">
        <f>SUM(P25:P27)</f>
        <v>13</v>
      </c>
      <c r="Q28" s="11">
        <f t="shared" si="9"/>
        <v>1</v>
      </c>
    </row>
    <row r="29" spans="1:17" x14ac:dyDescent="0.2">
      <c r="A29" s="20" t="s">
        <v>36</v>
      </c>
      <c r="B29" s="20" t="s">
        <v>52</v>
      </c>
      <c r="C29" s="20" t="s">
        <v>9</v>
      </c>
      <c r="D29" s="6" t="s">
        <v>15</v>
      </c>
      <c r="K29" s="6" t="s">
        <v>25</v>
      </c>
      <c r="L29" s="10">
        <f>COUNTIF(C31:C43,"B-1")</f>
        <v>0</v>
      </c>
      <c r="M29" s="11">
        <f t="shared" si="8"/>
        <v>0</v>
      </c>
    </row>
    <row r="30" spans="1:17" x14ac:dyDescent="0.2">
      <c r="A30" s="20" t="s">
        <v>36</v>
      </c>
      <c r="B30" s="20" t="s">
        <v>53</v>
      </c>
      <c r="C30" s="20" t="s">
        <v>25</v>
      </c>
      <c r="D30" s="6" t="s">
        <v>18</v>
      </c>
      <c r="K30" s="6" t="s">
        <v>28</v>
      </c>
      <c r="L30" s="10">
        <f>COUNTIF(C31:C43,"B-2")</f>
        <v>1</v>
      </c>
      <c r="M30" s="11">
        <f t="shared" si="8"/>
        <v>7.6923076923076927E-2</v>
      </c>
    </row>
    <row r="31" spans="1:17" x14ac:dyDescent="0.2">
      <c r="A31" s="22" t="s">
        <v>54</v>
      </c>
      <c r="B31" s="22" t="s">
        <v>55</v>
      </c>
      <c r="C31" s="22" t="s">
        <v>20</v>
      </c>
      <c r="D31" s="6" t="s">
        <v>18</v>
      </c>
      <c r="K31" s="6" t="s">
        <v>31</v>
      </c>
      <c r="L31" s="10">
        <f>COUNTIF(C31:C43,"TI")</f>
        <v>1</v>
      </c>
      <c r="M31" s="11">
        <f t="shared" si="8"/>
        <v>7.6923076923076927E-2</v>
      </c>
    </row>
    <row r="32" spans="1:17" x14ac:dyDescent="0.2">
      <c r="A32" s="22" t="s">
        <v>54</v>
      </c>
      <c r="B32" s="22" t="s">
        <v>48</v>
      </c>
      <c r="C32" s="22" t="s">
        <v>9</v>
      </c>
      <c r="D32" s="6" t="s">
        <v>10</v>
      </c>
      <c r="E32" s="6" t="s">
        <v>41</v>
      </c>
      <c r="K32" s="12" t="s">
        <v>29</v>
      </c>
      <c r="L32" s="10">
        <f>SUM(L25:L31)</f>
        <v>13</v>
      </c>
      <c r="M32" s="11">
        <f t="shared" si="8"/>
        <v>1</v>
      </c>
    </row>
    <row r="33" spans="1:17" x14ac:dyDescent="0.2">
      <c r="A33" s="22" t="s">
        <v>54</v>
      </c>
      <c r="B33" s="22" t="s">
        <v>56</v>
      </c>
      <c r="C33" s="22" t="s">
        <v>9</v>
      </c>
      <c r="D33" s="6" t="s">
        <v>18</v>
      </c>
      <c r="K33" s="18" t="s">
        <v>32</v>
      </c>
      <c r="L33" s="19">
        <f>COUNTA(C31:C43)</f>
        <v>13</v>
      </c>
    </row>
    <row r="34" spans="1:17" x14ac:dyDescent="0.2">
      <c r="A34" s="22" t="s">
        <v>54</v>
      </c>
      <c r="B34" s="22" t="s">
        <v>57</v>
      </c>
      <c r="C34" s="22" t="s">
        <v>9</v>
      </c>
      <c r="D34" s="6" t="s">
        <v>18</v>
      </c>
      <c r="K34" s="3"/>
      <c r="L34" s="4" t="s">
        <v>58</v>
      </c>
      <c r="M34" s="3"/>
      <c r="O34" s="3"/>
      <c r="P34" s="4" t="s">
        <v>58</v>
      </c>
      <c r="Q34" s="3"/>
    </row>
    <row r="35" spans="1:17" x14ac:dyDescent="0.2">
      <c r="A35" s="22" t="s">
        <v>54</v>
      </c>
      <c r="B35" s="22" t="s">
        <v>59</v>
      </c>
      <c r="C35" s="22" t="s">
        <v>28</v>
      </c>
      <c r="D35" s="6" t="s">
        <v>10</v>
      </c>
      <c r="K35" s="7" t="s">
        <v>2</v>
      </c>
      <c r="L35" s="8" t="s">
        <v>11</v>
      </c>
      <c r="M35" s="9" t="s">
        <v>12</v>
      </c>
      <c r="O35" s="7" t="s">
        <v>13</v>
      </c>
      <c r="P35" s="8" t="s">
        <v>11</v>
      </c>
      <c r="Q35" s="9" t="s">
        <v>12</v>
      </c>
    </row>
    <row r="36" spans="1:17" x14ac:dyDescent="0.2">
      <c r="A36" s="22" t="s">
        <v>54</v>
      </c>
      <c r="B36" s="22" t="s">
        <v>55</v>
      </c>
      <c r="C36" s="22" t="s">
        <v>20</v>
      </c>
      <c r="D36" s="6" t="s">
        <v>18</v>
      </c>
      <c r="K36" s="6" t="s">
        <v>16</v>
      </c>
      <c r="L36" s="10">
        <f>COUNTIF(C44:C52,"R-10")</f>
        <v>0</v>
      </c>
      <c r="M36" s="11">
        <f t="shared" ref="M36:M43" si="10">L36/$L$43</f>
        <v>0</v>
      </c>
      <c r="O36" s="6" t="s">
        <v>10</v>
      </c>
      <c r="P36" s="10">
        <f>COUNTIF(D44:D52,O36)</f>
        <v>5</v>
      </c>
      <c r="Q36" s="11">
        <f t="shared" ref="Q36:Q38" si="11">P36/$P$38</f>
        <v>0.55555555555555558</v>
      </c>
    </row>
    <row r="37" spans="1:17" x14ac:dyDescent="0.2">
      <c r="A37" s="22" t="s">
        <v>54</v>
      </c>
      <c r="B37" s="22" t="s">
        <v>14</v>
      </c>
      <c r="C37" s="22" t="s">
        <v>9</v>
      </c>
      <c r="D37" s="6" t="s">
        <v>15</v>
      </c>
      <c r="K37" s="6" t="s">
        <v>9</v>
      </c>
      <c r="L37" s="10">
        <f>COUNTIF(C44:C52,"R-15")</f>
        <v>6</v>
      </c>
      <c r="M37" s="11">
        <f t="shared" si="10"/>
        <v>0.66666666666666663</v>
      </c>
      <c r="O37" s="6" t="s">
        <v>15</v>
      </c>
      <c r="P37" s="10">
        <f>COUNTIF(D44:D52,O37)</f>
        <v>4</v>
      </c>
      <c r="Q37" s="11">
        <f t="shared" si="11"/>
        <v>0.44444444444444442</v>
      </c>
    </row>
    <row r="38" spans="1:17" x14ac:dyDescent="0.2">
      <c r="A38" s="22" t="s">
        <v>54</v>
      </c>
      <c r="B38" s="22" t="s">
        <v>60</v>
      </c>
      <c r="C38" s="22" t="s">
        <v>9</v>
      </c>
      <c r="D38" s="6" t="s">
        <v>15</v>
      </c>
      <c r="E38" s="6" t="s">
        <v>18</v>
      </c>
      <c r="K38" s="6" t="s">
        <v>20</v>
      </c>
      <c r="L38" s="10">
        <f>COUNTIF(C44:C52,"R-20")</f>
        <v>0</v>
      </c>
      <c r="M38" s="11">
        <f t="shared" si="10"/>
        <v>0</v>
      </c>
      <c r="O38" s="12" t="s">
        <v>29</v>
      </c>
      <c r="P38" s="10">
        <f>SUM(P36:P37)</f>
        <v>9</v>
      </c>
      <c r="Q38" s="11">
        <f t="shared" si="11"/>
        <v>1</v>
      </c>
    </row>
    <row r="39" spans="1:17" x14ac:dyDescent="0.2">
      <c r="A39" s="22" t="s">
        <v>54</v>
      </c>
      <c r="B39" s="22" t="s">
        <v>55</v>
      </c>
      <c r="C39" s="22" t="s">
        <v>20</v>
      </c>
      <c r="D39" s="6" t="s">
        <v>18</v>
      </c>
      <c r="K39" s="6" t="s">
        <v>22</v>
      </c>
      <c r="L39" s="10">
        <f>COUNTIF(C44:C52,"CR")</f>
        <v>0</v>
      </c>
      <c r="M39" s="11">
        <f t="shared" si="10"/>
        <v>0</v>
      </c>
    </row>
    <row r="40" spans="1:17" x14ac:dyDescent="0.2">
      <c r="A40" s="22" t="s">
        <v>54</v>
      </c>
      <c r="B40" s="22" t="s">
        <v>57</v>
      </c>
      <c r="C40" s="22" t="s">
        <v>9</v>
      </c>
      <c r="D40" s="6" t="s">
        <v>18</v>
      </c>
      <c r="K40" s="6" t="s">
        <v>25</v>
      </c>
      <c r="L40" s="10">
        <f>COUNTIF(C44:C52,"B-1")</f>
        <v>2</v>
      </c>
      <c r="M40" s="11">
        <f t="shared" si="10"/>
        <v>0.22222222222222221</v>
      </c>
    </row>
    <row r="41" spans="1:17" x14ac:dyDescent="0.2">
      <c r="A41" s="22" t="s">
        <v>54</v>
      </c>
      <c r="B41" s="22" t="s">
        <v>61</v>
      </c>
      <c r="C41" s="22" t="s">
        <v>31</v>
      </c>
      <c r="D41" s="6" t="s">
        <v>15</v>
      </c>
      <c r="E41" s="6" t="s">
        <v>18</v>
      </c>
      <c r="K41" s="6" t="s">
        <v>28</v>
      </c>
      <c r="L41" s="10">
        <f>COUNTIF(C44:C52,"B-2")</f>
        <v>0</v>
      </c>
      <c r="M41" s="11">
        <f t="shared" si="10"/>
        <v>0</v>
      </c>
    </row>
    <row r="42" spans="1:17" x14ac:dyDescent="0.2">
      <c r="A42" s="22" t="s">
        <v>54</v>
      </c>
      <c r="B42" s="22" t="s">
        <v>62</v>
      </c>
      <c r="C42" s="22" t="s">
        <v>9</v>
      </c>
      <c r="D42" s="6" t="s">
        <v>10</v>
      </c>
      <c r="K42" s="6" t="s">
        <v>31</v>
      </c>
      <c r="L42" s="10">
        <f>COUNTIF(C44:C52,"TI")</f>
        <v>1</v>
      </c>
      <c r="M42" s="11">
        <f t="shared" si="10"/>
        <v>0.1111111111111111</v>
      </c>
    </row>
    <row r="43" spans="1:17" x14ac:dyDescent="0.2">
      <c r="A43" s="22" t="s">
        <v>54</v>
      </c>
      <c r="B43" s="22" t="s">
        <v>63</v>
      </c>
      <c r="C43" s="22" t="s">
        <v>9</v>
      </c>
      <c r="D43" s="6" t="s">
        <v>10</v>
      </c>
      <c r="E43" s="6" t="s">
        <v>15</v>
      </c>
      <c r="K43" s="12" t="s">
        <v>29</v>
      </c>
      <c r="L43" s="10">
        <f>SUM(L36:L42)</f>
        <v>9</v>
      </c>
      <c r="M43" s="11">
        <f t="shared" si="10"/>
        <v>1</v>
      </c>
    </row>
    <row r="44" spans="1:17" x14ac:dyDescent="0.2">
      <c r="A44" s="23" t="s">
        <v>64</v>
      </c>
      <c r="B44" s="23" t="s">
        <v>65</v>
      </c>
      <c r="C44" s="23" t="s">
        <v>25</v>
      </c>
      <c r="D44" s="6" t="s">
        <v>10</v>
      </c>
      <c r="K44" s="18" t="s">
        <v>32</v>
      </c>
      <c r="L44" s="19">
        <f>COUNTA(C44:C52)</f>
        <v>9</v>
      </c>
    </row>
    <row r="45" spans="1:17" x14ac:dyDescent="0.2">
      <c r="A45" s="23" t="s">
        <v>64</v>
      </c>
      <c r="B45" s="23" t="s">
        <v>66</v>
      </c>
      <c r="C45" s="23" t="s">
        <v>9</v>
      </c>
      <c r="D45" s="6" t="s">
        <v>15</v>
      </c>
      <c r="E45" s="6" t="s">
        <v>18</v>
      </c>
      <c r="K45" s="3"/>
      <c r="L45" s="4" t="s">
        <v>67</v>
      </c>
      <c r="M45" s="3"/>
      <c r="O45" s="3"/>
      <c r="P45" s="4" t="s">
        <v>67</v>
      </c>
      <c r="Q45" s="3"/>
    </row>
    <row r="46" spans="1:17" x14ac:dyDescent="0.2">
      <c r="A46" s="23" t="s">
        <v>64</v>
      </c>
      <c r="B46" s="23" t="s">
        <v>68</v>
      </c>
      <c r="C46" s="23" t="s">
        <v>9</v>
      </c>
      <c r="D46" s="6" t="s">
        <v>10</v>
      </c>
      <c r="E46" s="6" t="s">
        <v>15</v>
      </c>
      <c r="K46" s="7" t="s">
        <v>2</v>
      </c>
      <c r="L46" s="8" t="s">
        <v>11</v>
      </c>
      <c r="M46" s="9" t="s">
        <v>12</v>
      </c>
      <c r="O46" s="7" t="s">
        <v>13</v>
      </c>
      <c r="P46" s="8" t="s">
        <v>11</v>
      </c>
      <c r="Q46" s="9" t="s">
        <v>12</v>
      </c>
    </row>
    <row r="47" spans="1:17" x14ac:dyDescent="0.2">
      <c r="A47" s="23" t="s">
        <v>64</v>
      </c>
      <c r="B47" s="23" t="s">
        <v>49</v>
      </c>
      <c r="C47" s="23" t="s">
        <v>9</v>
      </c>
      <c r="D47" s="6" t="s">
        <v>15</v>
      </c>
      <c r="E47" s="6" t="s">
        <v>41</v>
      </c>
      <c r="K47" s="6" t="s">
        <v>16</v>
      </c>
      <c r="L47" s="10">
        <f>COUNTIF(C53:C62,"R-10")</f>
        <v>0</v>
      </c>
      <c r="M47" s="11">
        <f t="shared" ref="M47:M54" si="12">L47/$L$54</f>
        <v>0</v>
      </c>
    </row>
    <row r="48" spans="1:17" x14ac:dyDescent="0.2">
      <c r="A48" s="23" t="s">
        <v>64</v>
      </c>
      <c r="B48" s="23" t="s">
        <v>69</v>
      </c>
      <c r="C48" s="23" t="s">
        <v>9</v>
      </c>
      <c r="D48" s="6" t="s">
        <v>15</v>
      </c>
      <c r="K48" s="6" t="s">
        <v>9</v>
      </c>
      <c r="L48" s="10">
        <f>COUNTIF(C53:C62,"R-15")</f>
        <v>8</v>
      </c>
      <c r="M48" s="11">
        <f t="shared" si="12"/>
        <v>0.88888888888888884</v>
      </c>
    </row>
    <row r="49" spans="1:13" x14ac:dyDescent="0.2">
      <c r="A49" s="23" t="s">
        <v>64</v>
      </c>
      <c r="B49" s="23" t="s">
        <v>61</v>
      </c>
      <c r="C49" s="23" t="s">
        <v>31</v>
      </c>
      <c r="D49" s="6" t="s">
        <v>15</v>
      </c>
      <c r="E49" s="6" t="s">
        <v>18</v>
      </c>
      <c r="K49" s="6" t="s">
        <v>20</v>
      </c>
      <c r="L49" s="10">
        <f>COUNTIF(C53:C62,"R-20")</f>
        <v>0</v>
      </c>
      <c r="M49" s="11">
        <f t="shared" si="12"/>
        <v>0</v>
      </c>
    </row>
    <row r="50" spans="1:13" x14ac:dyDescent="0.2">
      <c r="A50" s="23" t="s">
        <v>64</v>
      </c>
      <c r="B50" s="23" t="s">
        <v>70</v>
      </c>
      <c r="C50" s="23" t="s">
        <v>9</v>
      </c>
      <c r="D50" s="6" t="s">
        <v>10</v>
      </c>
      <c r="K50" s="6" t="s">
        <v>22</v>
      </c>
      <c r="L50" s="10">
        <f>COUNTIF(C53:C62,"CR")</f>
        <v>0</v>
      </c>
      <c r="M50" s="11">
        <f t="shared" si="12"/>
        <v>0</v>
      </c>
    </row>
    <row r="51" spans="1:13" x14ac:dyDescent="0.2">
      <c r="A51" s="23" t="s">
        <v>64</v>
      </c>
      <c r="B51" s="23" t="s">
        <v>71</v>
      </c>
      <c r="C51" s="23" t="s">
        <v>9</v>
      </c>
      <c r="D51" s="6" t="s">
        <v>10</v>
      </c>
      <c r="E51" s="6" t="s">
        <v>15</v>
      </c>
      <c r="K51" s="6" t="s">
        <v>25</v>
      </c>
      <c r="L51" s="10">
        <f>COUNTIF(C53:C62,"B-1")</f>
        <v>1</v>
      </c>
      <c r="M51" s="11">
        <f t="shared" si="12"/>
        <v>0.1111111111111111</v>
      </c>
    </row>
    <row r="52" spans="1:13" x14ac:dyDescent="0.2">
      <c r="A52" s="23" t="s">
        <v>64</v>
      </c>
      <c r="B52" s="23" t="s">
        <v>53</v>
      </c>
      <c r="C52" s="23" t="s">
        <v>25</v>
      </c>
      <c r="D52" s="6" t="s">
        <v>10</v>
      </c>
      <c r="K52" s="6" t="s">
        <v>28</v>
      </c>
      <c r="L52" s="10">
        <f>COUNTIF(C53:C62,"B-2")</f>
        <v>0</v>
      </c>
      <c r="M52" s="11">
        <f t="shared" si="12"/>
        <v>0</v>
      </c>
    </row>
    <row r="53" spans="1:13" x14ac:dyDescent="0.2">
      <c r="A53" s="24" t="s">
        <v>72</v>
      </c>
      <c r="B53" s="24" t="s">
        <v>71</v>
      </c>
      <c r="C53" s="24" t="s">
        <v>9</v>
      </c>
      <c r="D53" s="6" t="s">
        <v>10</v>
      </c>
      <c r="E53" s="6" t="s">
        <v>15</v>
      </c>
      <c r="K53" s="6" t="s">
        <v>31</v>
      </c>
      <c r="L53" s="10">
        <f>COUNTIF(C53:C62,"TI")</f>
        <v>0</v>
      </c>
      <c r="M53" s="11">
        <f t="shared" si="12"/>
        <v>0</v>
      </c>
    </row>
    <row r="54" spans="1:13" x14ac:dyDescent="0.2">
      <c r="A54" s="24" t="s">
        <v>72</v>
      </c>
      <c r="B54" s="24" t="s">
        <v>73</v>
      </c>
      <c r="C54" s="24" t="s">
        <v>9</v>
      </c>
      <c r="D54" s="6" t="s">
        <v>18</v>
      </c>
      <c r="K54" s="12" t="s">
        <v>29</v>
      </c>
      <c r="L54" s="10">
        <f>SUM(L47:L53)</f>
        <v>9</v>
      </c>
      <c r="M54" s="11">
        <f t="shared" si="12"/>
        <v>1</v>
      </c>
    </row>
    <row r="55" spans="1:13" x14ac:dyDescent="0.2">
      <c r="A55" s="24" t="s">
        <v>72</v>
      </c>
      <c r="B55" s="24" t="s">
        <v>53</v>
      </c>
      <c r="C55" s="24" t="s">
        <v>25</v>
      </c>
      <c r="D55" s="6" t="s">
        <v>10</v>
      </c>
      <c r="K55" s="18" t="s">
        <v>32</v>
      </c>
      <c r="L55" s="19">
        <f>COUNTA(C53:C62)</f>
        <v>9</v>
      </c>
    </row>
    <row r="56" spans="1:13" x14ac:dyDescent="0.2">
      <c r="A56" s="24" t="s">
        <v>72</v>
      </c>
      <c r="B56" s="24" t="s">
        <v>60</v>
      </c>
      <c r="C56" s="24" t="s">
        <v>9</v>
      </c>
      <c r="D56" s="6" t="s">
        <v>10</v>
      </c>
    </row>
    <row r="57" spans="1:13" x14ac:dyDescent="0.2">
      <c r="A57" s="24" t="s">
        <v>72</v>
      </c>
      <c r="B57" s="24" t="s">
        <v>74</v>
      </c>
      <c r="C57" s="24" t="s">
        <v>9</v>
      </c>
      <c r="D57" s="6" t="s">
        <v>18</v>
      </c>
    </row>
    <row r="58" spans="1:13" x14ac:dyDescent="0.2">
      <c r="A58" s="24" t="s">
        <v>72</v>
      </c>
      <c r="B58" s="24" t="s">
        <v>75</v>
      </c>
      <c r="C58" s="24" t="s">
        <v>9</v>
      </c>
      <c r="D58" s="6" t="s">
        <v>15</v>
      </c>
    </row>
    <row r="59" spans="1:13" x14ac:dyDescent="0.2">
      <c r="A59" s="24" t="s">
        <v>72</v>
      </c>
      <c r="B59" s="24" t="s">
        <v>76</v>
      </c>
      <c r="C59" s="24" t="s">
        <v>9</v>
      </c>
      <c r="D59" s="6" t="s">
        <v>15</v>
      </c>
    </row>
    <row r="60" spans="1:13" x14ac:dyDescent="0.2">
      <c r="A60" s="24" t="s">
        <v>72</v>
      </c>
      <c r="B60" s="24" t="s">
        <v>48</v>
      </c>
      <c r="C60" s="24" t="s">
        <v>9</v>
      </c>
      <c r="D60" s="6" t="s">
        <v>15</v>
      </c>
    </row>
    <row r="61" spans="1:13" x14ac:dyDescent="0.2">
      <c r="A61" s="24" t="s">
        <v>72</v>
      </c>
      <c r="B61" s="24" t="s">
        <v>14</v>
      </c>
      <c r="C61" s="24" t="s">
        <v>9</v>
      </c>
      <c r="D61" s="6" t="s">
        <v>23</v>
      </c>
    </row>
  </sheetData>
  <customSheetViews>
    <customSheetView guid="{6B65A8ED-65FE-468C-B893-D968FB071327}" filter="1" showAutoFilter="1">
      <pageMargins left="0.7" right="0.7" top="0.75" bottom="0.75" header="0.3" footer="0.3"/>
      <autoFilter ref="D2:D13" xr:uid="{ABE4949E-6C43-4461-9A0C-44A86F0F18DF}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"/>
  <sheetViews>
    <sheetView workbookViewId="0"/>
  </sheetViews>
  <sheetFormatPr defaultColWidth="12.5703125" defaultRowHeight="15.75" customHeight="1" x14ac:dyDescent="0.2"/>
  <sheetData/>
  <printOptions horizontalCentered="1"/>
  <pageMargins left="0.7" right="0.7" top="0.75" bottom="0.75" header="0" footer="0"/>
  <pageSetup fitToHeight="0" pageOrder="overThenDown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"/>
  <sheetViews>
    <sheetView workbookViewId="0"/>
  </sheetViews>
  <sheetFormatPr defaultColWidth="12.5703125" defaultRowHeight="15.75" customHeight="1" x14ac:dyDescent="0.2"/>
  <sheetData/>
  <printOptions horizontalCentered="1"/>
  <pageMargins left="0.7" right="0.7" top="0.75" bottom="0.75" header="0" footer="0"/>
  <pageSetup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MoMo Charts</vt:lpstr>
      <vt:lpstr>Violation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Fitzpatrick</dc:creator>
  <cp:lastModifiedBy>Courtney Fitzpatrick</cp:lastModifiedBy>
  <dcterms:created xsi:type="dcterms:W3CDTF">2022-10-05T18:47:53Z</dcterms:created>
  <dcterms:modified xsi:type="dcterms:W3CDTF">2022-10-05T18:47:53Z</dcterms:modified>
</cp:coreProperties>
</file>